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" windowWidth="15180" windowHeight="8364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'Лист1'!$A$1:$K$173</definedName>
  </definedNames>
  <calcPr fullCalcOnLoad="1"/>
</workbook>
</file>

<file path=xl/sharedStrings.xml><?xml version="1.0" encoding="utf-8"?>
<sst xmlns="http://schemas.openxmlformats.org/spreadsheetml/2006/main" count="318" uniqueCount="168">
  <si>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</si>
  <si>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</si>
  <si>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</si>
  <si>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</si>
  <si>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</si>
  <si>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</si>
  <si>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</si>
  <si>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Обеспеченность населения учреждениями социально-культурной сферы:</t>
  </si>
  <si>
    <t>оценка</t>
  </si>
  <si>
    <t>прогноз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</si>
  <si>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</si>
  <si>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</si>
  <si>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Ед. изм.</t>
  </si>
  <si>
    <t>тыс.чел.</t>
  </si>
  <si>
    <t>руб.</t>
  </si>
  <si>
    <t>%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</si>
  <si>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</si>
  <si>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</si>
  <si>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</si>
  <si>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Обрабатывающие производства (D)</t>
  </si>
  <si>
    <t>Производство основных видов промышленной продукции в натуральном выражении:</t>
  </si>
  <si>
    <t>тыс.тонн</t>
  </si>
  <si>
    <t>Зерно (в весе  после доработки)</t>
  </si>
  <si>
    <t xml:space="preserve">Рис </t>
  </si>
  <si>
    <t>Картофель - всего</t>
  </si>
  <si>
    <t xml:space="preserve">Овощи - всего </t>
  </si>
  <si>
    <t>Плоды и ягоды, всего</t>
  </si>
  <si>
    <t>Скот и птица (в живом весе)- всего</t>
  </si>
  <si>
    <t>Молоко- всего</t>
  </si>
  <si>
    <t>Яйца- всего</t>
  </si>
  <si>
    <t>голов</t>
  </si>
  <si>
    <t xml:space="preserve">Крупный рогатый скот </t>
  </si>
  <si>
    <t xml:space="preserve">из общего поголовья крупного рогатого скота — коровы </t>
  </si>
  <si>
    <t xml:space="preserve">Овцы и козы </t>
  </si>
  <si>
    <t>тыс.голов</t>
  </si>
  <si>
    <t xml:space="preserve">Птица </t>
  </si>
  <si>
    <t>Численность детей в  дошкольных  образовательных учреждениях</t>
  </si>
  <si>
    <t>общеобразовательных</t>
  </si>
  <si>
    <t>тыс.кв.м общей площади</t>
  </si>
  <si>
    <t>больничными койками</t>
  </si>
  <si>
    <t>единиц</t>
  </si>
  <si>
    <t>мест на 1000 детей дошкольного возраста</t>
  </si>
  <si>
    <t>дошкольными образовательными учреждениями</t>
  </si>
  <si>
    <t>мест</t>
  </si>
  <si>
    <t>количество мест в учреждениях дошкольного образования</t>
  </si>
  <si>
    <t>кв.м. на 1 тыс.населения</t>
  </si>
  <si>
    <t>удельный вес населения, занимающегося спортом</t>
  </si>
  <si>
    <t>км</t>
  </si>
  <si>
    <t xml:space="preserve">Протяженность освещенных улиц </t>
  </si>
  <si>
    <t>Протяженность канализационных сетей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</si>
  <si>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</si>
  <si>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</si>
  <si>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общественного питания</t>
  </si>
  <si>
    <t>Обеспеченность населения объектами розничной торговли</t>
  </si>
  <si>
    <t>Виноград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</si>
  <si>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</si>
  <si>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</si>
  <si>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</si>
  <si>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 xml:space="preserve">жилых домов предприятиями за счет всех источников финансирования </t>
  </si>
  <si>
    <t>коек на 10 тыс.жителей</t>
  </si>
  <si>
    <t>посещений в смену на 10 тыс. жителей</t>
  </si>
  <si>
    <t>амбулаторно-поликлиническими учреждениями</t>
  </si>
  <si>
    <t>чел. на 10 тыс.населения</t>
  </si>
  <si>
    <t>врачами (фактически)</t>
  </si>
  <si>
    <t xml:space="preserve">врачами (по штату) </t>
  </si>
  <si>
    <t xml:space="preserve">средним медицинским персоналом (фактически) </t>
  </si>
  <si>
    <t xml:space="preserve">средним медицинским персоналом (по штату) </t>
  </si>
  <si>
    <t>Численность экономически активного населения</t>
  </si>
  <si>
    <t>Среднедушевой денежный доход на одного жителя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</si>
  <si>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</si>
  <si>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</si>
  <si>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</si>
  <si>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млн.руб.</t>
  </si>
  <si>
    <t xml:space="preserve">в т.ч. по крупным и средним предприятиям </t>
  </si>
  <si>
    <t>Промышленная деятельность (раздел С+D+E)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</si>
  <si>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</si>
  <si>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</si>
  <si>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млн.шт.</t>
  </si>
  <si>
    <t>в том числе с твердым покрытием</t>
  </si>
  <si>
    <t>Численность зарегистрированных безработных</t>
  </si>
  <si>
    <t>человек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</si>
  <si>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</si>
  <si>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</si>
  <si>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Численность занятых в личных подсобных хозяйствах</t>
  </si>
  <si>
    <t>Численность личных подсобных хозяйств</t>
  </si>
  <si>
    <t>количество детей дошкольного возраста, находящихся в очереди в учреждения дошкольного образования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</si>
  <si>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</si>
  <si>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</si>
  <si>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 xml:space="preserve">Малый бизнес 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</si>
  <si>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</si>
  <si>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</si>
  <si>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</si>
  <si>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</si>
  <si>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посадочных мест на 1 тыс. населения</t>
  </si>
  <si>
    <t>Общая площадь виноградников у сельскохозяйственных предприятий</t>
  </si>
  <si>
    <t>га</t>
  </si>
  <si>
    <t>Количество отдохнувших на территории муниципального образования Темрюкский район</t>
  </si>
  <si>
    <t>обеспеченность спортивными сооружениями</t>
  </si>
  <si>
    <t>Из общего итога - протяженность отремонтированных канализационных сетей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</si>
  <si>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</si>
  <si>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</si>
  <si>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2016 год</t>
  </si>
  <si>
    <t>2017 год</t>
  </si>
  <si>
    <t>2017 г. в % к 2016 г.</t>
  </si>
  <si>
    <t>Численность постоянного населения (среднегодовая) – всего</t>
  </si>
  <si>
    <t>Среднегодовая численность занятых в экономике</t>
  </si>
  <si>
    <t>Среднемесячная заработная плата</t>
  </si>
  <si>
    <t>Среднегодовой уровень регистрируемой безработицы к численности трудоспособного населения в трудоспособном возрасте</t>
  </si>
  <si>
    <t>Фонд заработной платы</t>
  </si>
  <si>
    <t xml:space="preserve">Объем услуг транспорта, всего </t>
  </si>
  <si>
    <t>Объем платных услуг населению (темп роста указан в сопоставимых ценах, %)</t>
  </si>
  <si>
    <t>Объем инвестиций в основной капитал за счет всех источников финансирования (темп роста указан в сопоставимых ценах, %)</t>
  </si>
  <si>
    <t>2018 год</t>
  </si>
  <si>
    <t>2018 г. в % к 2017 г.</t>
  </si>
  <si>
    <t>Протяженность отремонтированных водопроводных сетей</t>
  </si>
  <si>
    <t>Подсолнечник (в весе после доработки)</t>
  </si>
  <si>
    <t>Оборот розничной торговли (темп роста указан в сопоставимых ценах, %)</t>
  </si>
  <si>
    <t>Оборот общественного питания (темп роста указан в сопоставимых ценах, %)</t>
  </si>
  <si>
    <t>Улов рыбы в прудовых и других рыбоводных хозяйствах</t>
  </si>
  <si>
    <t>тонн</t>
  </si>
  <si>
    <t>2019 год</t>
  </si>
  <si>
    <t>2019 г. в % к 2018 г.</t>
  </si>
  <si>
    <t>2020 год</t>
  </si>
  <si>
    <t>2020 г. в % к 2019 г.</t>
  </si>
  <si>
    <t>ПРОГНОЗ СОЦИАЛЬНО-ЭКОНОМИЧЕСКОГО РАЗВИТИЯ КУРЧАНСКОГО СЕЛЬСКОГО ПОСЕЛЕНИЯ ТЕМРЮКСКОГО РАЙОНА                                                                                                         НА 2018 ГОД И ПЛАНОВЫЙ ПЕРИОД 2019 и 2020 ГОДОВ</t>
  </si>
  <si>
    <t xml:space="preserve">Водоснабжение, водоотведение, сбор и утилизация отходов (E) </t>
  </si>
  <si>
    <t>сбор и утилизация отходов</t>
  </si>
  <si>
    <t>водоснабжение, водоотведение</t>
  </si>
  <si>
    <t>в том числе</t>
  </si>
  <si>
    <t>Количестиво индивидуальных предпринимателей</t>
  </si>
  <si>
    <t>1. Хлеб и хлебобулочные изделия</t>
  </si>
  <si>
    <t>Из общего итога -построенные за свой счет и за счет кредитных средств</t>
  </si>
  <si>
    <t>Бахчевые</t>
  </si>
  <si>
    <t>количество больничных коек (дневной стационар)</t>
  </si>
  <si>
    <t xml:space="preserve">Объем продукции сельского хозяйства всех категорий хозяйств </t>
  </si>
  <si>
    <t>Показатель налогового потенциала по НДФЛ:</t>
  </si>
  <si>
    <t>Фонд оплаты труда для налогообложения граждан</t>
  </si>
  <si>
    <t xml:space="preserve">НДФЛ от фонда оплаты труда </t>
  </si>
  <si>
    <t>Доля НДФЛ, отчисляемая в бюджет поселения</t>
  </si>
  <si>
    <t>Доля НДФЛ, отчисляемая в бюджет поселения от ФОТ</t>
  </si>
  <si>
    <t>Доля НДФЛ, отчисляемая в бюджет поселения с доходов физических диц , полученных от осуществления предпринимательской деятельности  (ст.227 НК РФ)</t>
  </si>
  <si>
    <t>Доля НДФЛ, отчисляемая в бюджет поселения с доходов, полученных физическими лицами в соответствии со ст.228 НК РФ</t>
  </si>
  <si>
    <t>Доля НДФЛ, отчисляемая в бюджет поселения в виде фиксированных авансовых платежей в соответствии со ст.227.1 НК РФ</t>
  </si>
  <si>
    <t>Доля НДФЛ, отчисляемая в бюджет поселения, всего</t>
  </si>
  <si>
    <t>Показатель налогового потенциала по налогу на имущество физических лиц</t>
  </si>
  <si>
    <t>Показатели налогового потенциала по ЕСХН:</t>
  </si>
  <si>
    <t>Количество организаций, СХ (имеющих статус юридического лица) - плательщиков ЕСХН</t>
  </si>
  <si>
    <t>Доходы организаций, СХ (имеющих статус юридического лица) - плательщиков ЕСХН</t>
  </si>
  <si>
    <t xml:space="preserve">ЕСХН  с доходов организаций, СХ (имеющих статус юридического лица) </t>
  </si>
  <si>
    <t>Количество КФХ и индивид.предпринимателей - плательщиков ЕСХН</t>
  </si>
  <si>
    <t>Доходы КФХ и индивид. Предпринимателей - плательщиков ЕСХН</t>
  </si>
  <si>
    <t xml:space="preserve">ЕСХН  с доходов  КФХ и индивид. предпринимателей - плательщиков ЕСХН </t>
  </si>
  <si>
    <t>Доля ЕСХН, отчисляемая в бюджет поселения</t>
  </si>
  <si>
    <t>Сумма ЕСХН исчисленная всего</t>
  </si>
  <si>
    <t>Сумма налога на имущество исчисленная, всего</t>
  </si>
  <si>
    <t>Сумма налога, не поступившая в бюджет в связи с предоставлением налоговых льгот</t>
  </si>
  <si>
    <t>Сумма налоговых поступлений,  в бюджет поселения, всего</t>
  </si>
  <si>
    <t>Показатели налогового потенциала по налогу на землю:</t>
  </si>
  <si>
    <t>Сумма налога на землю, подлежащая к уплате в бюджет поселения, всего</t>
  </si>
  <si>
    <t>земельный налог с физических лиц</t>
  </si>
  <si>
    <t>земельный налог с юридических лиц</t>
  </si>
  <si>
    <t>количество организаций муниципальной формы собственности</t>
  </si>
  <si>
    <t>количество организаций частной формы собственности (с учетом обособленных подразделений)</t>
  </si>
  <si>
    <t>Исполняющий обязанности главы Курчанского сельского поселения</t>
  </si>
  <si>
    <t>Темрюкского района</t>
  </si>
  <si>
    <t>О.В.Мокрых</t>
  </si>
  <si>
    <t>Е.А.Кулинич</t>
  </si>
  <si>
    <t>Ведущий специалист финансового отдела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</si>
</sst>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_-* #,##0.000_р_._-;\-* #,##0.000_р_._-;_-* &quot;-&quot;???_р_._-;_-@_-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169" fontId="2" fillId="35" borderId="14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vertical="center"/>
    </xf>
    <xf numFmtId="169" fontId="2" fillId="33" borderId="0" xfId="0" applyNumberFormat="1" applyFont="1" applyFill="1" applyAlignment="1">
      <alignment vertical="center"/>
    </xf>
    <xf numFmtId="169" fontId="2" fillId="35" borderId="0" xfId="0" applyNumberFormat="1" applyFont="1" applyFill="1" applyAlignment="1">
      <alignment vertical="center"/>
    </xf>
    <xf numFmtId="1" fontId="2" fillId="35" borderId="14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169" fontId="3" fillId="36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169" fontId="2" fillId="36" borderId="11" xfId="0" applyNumberFormat="1" applyFont="1" applyFill="1" applyBorder="1" applyAlignment="1">
      <alignment horizontal="left" vertical="center"/>
    </xf>
    <xf numFmtId="0" fontId="3" fillId="36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center" vertical="center"/>
    </xf>
    <xf numFmtId="169" fontId="3" fillId="35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0" fontId="2" fillId="0" borderId="11" xfId="58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9" fontId="2" fillId="33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169" fontId="2" fillId="35" borderId="21" xfId="0" applyNumberFormat="1" applyFont="1" applyFill="1" applyBorder="1" applyAlignment="1">
      <alignment horizontal="center" vertical="center" wrapText="1"/>
    </xf>
    <xf numFmtId="169" fontId="2" fillId="35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69" fontId="2" fillId="35" borderId="17" xfId="0" applyNumberFormat="1" applyFont="1" applyFill="1" applyBorder="1" applyAlignment="1">
      <alignment horizontal="center" vertical="center" wrapText="1"/>
    </xf>
    <xf numFmtId="169" fontId="2" fillId="35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9" fontId="2" fillId="35" borderId="24" xfId="0" applyNumberFormat="1" applyFont="1" applyFill="1" applyBorder="1" applyAlignment="1">
      <alignment horizontal="center" vertical="center" wrapText="1"/>
    </xf>
    <xf numFmtId="169" fontId="2" fillId="35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="60" workbookViewId="0" topLeftCell="A1">
      <pane ySplit="6" topLeftCell="A160" activePane="bottomLeft" state="frozen"/>
      <selection pane="topLeft" activeCell="A1" sqref="A1"/>
      <selection pane="bottomLeft" activeCell="H44" sqref="H44"/>
    </sheetView>
  </sheetViews>
  <sheetFormatPr defaultColWidth="9.25390625" defaultRowHeight="12.75"/>
  <cols>
    <col min="1" max="1" width="41.50390625" style="14" customWidth="1"/>
    <col min="2" max="2" width="14.00390625" style="12" customWidth="1"/>
    <col min="3" max="4" width="15.00390625" style="20" customWidth="1"/>
    <col min="5" max="5" width="15.00390625" style="30" customWidth="1"/>
    <col min="6" max="6" width="15.00390625" style="20" customWidth="1"/>
    <col min="7" max="7" width="15.00390625" style="30" customWidth="1"/>
    <col min="8" max="8" width="15.00390625" style="20" customWidth="1"/>
    <col min="9" max="9" width="15.00390625" style="30" customWidth="1"/>
    <col min="10" max="10" width="15.00390625" style="20" customWidth="1"/>
    <col min="11" max="11" width="15.00390625" style="30" customWidth="1"/>
    <col min="12" max="12" width="9.25390625" style="12" hidden="1" customWidth="1"/>
    <col min="13" max="16384" width="9.25390625" style="12" customWidth="1"/>
  </cols>
  <sheetData>
    <row r="1" spans="5:11" ht="18">
      <c r="E1" s="20"/>
      <c r="G1" s="20"/>
      <c r="I1" s="20"/>
      <c r="K1" s="20"/>
    </row>
    <row r="2" spans="1:11" ht="15.75" customHeight="1">
      <c r="A2" s="55"/>
      <c r="B2" s="55"/>
      <c r="C2" s="55"/>
      <c r="D2" s="55"/>
      <c r="E2" s="55"/>
      <c r="F2" s="55"/>
      <c r="G2" s="55"/>
      <c r="H2" s="53"/>
      <c r="I2" s="53"/>
      <c r="J2" s="53"/>
      <c r="K2" s="53"/>
    </row>
    <row r="3" spans="1:11" ht="38.25" customHeight="1">
      <c r="A3" s="52" t="s">
        <v>124</v>
      </c>
      <c r="B3" s="52"/>
      <c r="C3" s="62"/>
      <c r="D3" s="62"/>
      <c r="E3" s="62"/>
      <c r="F3" s="62"/>
      <c r="G3" s="62"/>
      <c r="H3" s="63"/>
      <c r="I3" s="63"/>
      <c r="J3" s="63"/>
      <c r="K3" s="63"/>
    </row>
    <row r="4" spans="1:11" ht="24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8" thickBot="1">
      <c r="A5" s="58" t="s">
        <v>0</v>
      </c>
      <c r="B5" s="64" t="s">
        <v>12</v>
      </c>
      <c r="C5" s="21" t="s">
        <v>101</v>
      </c>
      <c r="D5" s="22" t="s">
        <v>102</v>
      </c>
      <c r="E5" s="60" t="s">
        <v>103</v>
      </c>
      <c r="F5" s="23" t="s">
        <v>112</v>
      </c>
      <c r="G5" s="60" t="s">
        <v>113</v>
      </c>
      <c r="H5" s="23" t="s">
        <v>120</v>
      </c>
      <c r="I5" s="56" t="s">
        <v>121</v>
      </c>
      <c r="J5" s="23" t="s">
        <v>122</v>
      </c>
      <c r="K5" s="66" t="s">
        <v>123</v>
      </c>
    </row>
    <row r="6" spans="1:11" ht="51.75" customHeight="1" thickBot="1">
      <c r="A6" s="59"/>
      <c r="B6" s="65"/>
      <c r="C6" s="21" t="s">
        <v>1</v>
      </c>
      <c r="D6" s="21" t="s">
        <v>8</v>
      </c>
      <c r="E6" s="61"/>
      <c r="F6" s="21" t="s">
        <v>9</v>
      </c>
      <c r="G6" s="61"/>
      <c r="H6" s="24" t="s">
        <v>9</v>
      </c>
      <c r="I6" s="57"/>
      <c r="J6" s="25" t="s">
        <v>9</v>
      </c>
      <c r="K6" s="67"/>
    </row>
    <row r="7" spans="1:11" s="15" customFormat="1" ht="15.75" customHeight="1">
      <c r="A7" s="7">
        <v>1</v>
      </c>
      <c r="B7" s="8">
        <v>2</v>
      </c>
      <c r="C7" s="7">
        <v>3</v>
      </c>
      <c r="D7" s="7">
        <v>4</v>
      </c>
      <c r="E7" s="31">
        <v>5</v>
      </c>
      <c r="F7" s="7">
        <v>6</v>
      </c>
      <c r="G7" s="31">
        <v>7</v>
      </c>
      <c r="H7" s="7">
        <v>8</v>
      </c>
      <c r="I7" s="31">
        <v>9</v>
      </c>
      <c r="J7" s="7">
        <v>10</v>
      </c>
      <c r="K7" s="31">
        <v>11</v>
      </c>
    </row>
    <row r="8" spans="1:11" ht="45.75" customHeight="1">
      <c r="A8" s="4" t="s">
        <v>104</v>
      </c>
      <c r="B8" s="9" t="s">
        <v>13</v>
      </c>
      <c r="C8" s="26">
        <v>11.6</v>
      </c>
      <c r="D8" s="26">
        <v>11.7</v>
      </c>
      <c r="E8" s="27">
        <f>D8/C8*100</f>
        <v>100.86206896551724</v>
      </c>
      <c r="F8" s="26">
        <v>11.8</v>
      </c>
      <c r="G8" s="27">
        <f>F8/D8*100</f>
        <v>100.85470085470088</v>
      </c>
      <c r="H8" s="26">
        <v>11.9</v>
      </c>
      <c r="I8" s="27">
        <f>H8/F8*100</f>
        <v>100.84745762711864</v>
      </c>
      <c r="J8" s="26">
        <v>12</v>
      </c>
      <c r="K8" s="27">
        <f>J8/H8*100</f>
        <v>100.84033613445378</v>
      </c>
    </row>
    <row r="9" spans="1:11" ht="45.75" customHeight="1">
      <c r="A9" s="4" t="s">
        <v>68</v>
      </c>
      <c r="B9" s="9" t="s">
        <v>14</v>
      </c>
      <c r="C9" s="26">
        <v>12547</v>
      </c>
      <c r="D9" s="26">
        <v>13235</v>
      </c>
      <c r="E9" s="27">
        <f aca="true" t="shared" si="0" ref="E9:E33">D9/C9*100</f>
        <v>105.48338248186818</v>
      </c>
      <c r="F9" s="26">
        <f>D9+1.0041</f>
        <v>13236.0041</v>
      </c>
      <c r="G9" s="27">
        <f aca="true" t="shared" si="1" ref="G9:G33">F9/D9*100</f>
        <v>100.00758670192671</v>
      </c>
      <c r="H9" s="26">
        <f>F9*1.0042</f>
        <v>13291.59531722</v>
      </c>
      <c r="I9" s="27">
        <f aca="true" t="shared" si="2" ref="I9:I33">H9/F9*100</f>
        <v>100.42</v>
      </c>
      <c r="J9" s="2">
        <f>H9*1.004</f>
        <v>13344.761698488881</v>
      </c>
      <c r="K9" s="27">
        <f aca="true" t="shared" si="3" ref="K9:K33">J9/H9*100</f>
        <v>100.4</v>
      </c>
    </row>
    <row r="10" spans="1:11" ht="45" customHeight="1">
      <c r="A10" s="4" t="s">
        <v>67</v>
      </c>
      <c r="B10" s="9" t="s">
        <v>13</v>
      </c>
      <c r="C10" s="26">
        <v>5.943</v>
      </c>
      <c r="D10" s="26">
        <v>5.943</v>
      </c>
      <c r="E10" s="27">
        <f t="shared" si="0"/>
        <v>100</v>
      </c>
      <c r="F10" s="26">
        <v>5.943</v>
      </c>
      <c r="G10" s="27">
        <f t="shared" si="1"/>
        <v>100</v>
      </c>
      <c r="H10" s="26">
        <v>5.943</v>
      </c>
      <c r="I10" s="27">
        <f t="shared" si="2"/>
        <v>100</v>
      </c>
      <c r="J10" s="26">
        <v>5.943</v>
      </c>
      <c r="K10" s="27">
        <f t="shared" si="3"/>
        <v>100</v>
      </c>
    </row>
    <row r="11" spans="1:11" ht="39.75" customHeight="1">
      <c r="A11" s="4" t="s">
        <v>105</v>
      </c>
      <c r="B11" s="9" t="s">
        <v>13</v>
      </c>
      <c r="C11" s="26">
        <v>5.636</v>
      </c>
      <c r="D11" s="26">
        <v>5.664</v>
      </c>
      <c r="E11" s="27">
        <f t="shared" si="0"/>
        <v>100.49680624556423</v>
      </c>
      <c r="F11" s="26">
        <v>5.947</v>
      </c>
      <c r="G11" s="27">
        <f t="shared" si="1"/>
        <v>104.99646892655367</v>
      </c>
      <c r="H11" s="2">
        <v>5.95</v>
      </c>
      <c r="I11" s="27">
        <f t="shared" si="2"/>
        <v>100.05044560282496</v>
      </c>
      <c r="J11" s="2">
        <v>5.96</v>
      </c>
      <c r="K11" s="27">
        <f t="shared" si="3"/>
        <v>100.16806722689076</v>
      </c>
    </row>
    <row r="12" spans="1:11" ht="25.5" customHeight="1">
      <c r="A12" s="1" t="s">
        <v>106</v>
      </c>
      <c r="B12" s="9" t="s">
        <v>14</v>
      </c>
      <c r="C12" s="26">
        <v>12694</v>
      </c>
      <c r="D12" s="26">
        <v>13330</v>
      </c>
      <c r="E12" s="27">
        <f t="shared" si="0"/>
        <v>105.01024105876793</v>
      </c>
      <c r="F12" s="26">
        <f>D12*1.004</f>
        <v>13383.32</v>
      </c>
      <c r="G12" s="27">
        <f t="shared" si="1"/>
        <v>100.4</v>
      </c>
      <c r="H12" s="2">
        <f>F12*1.0035</f>
        <v>13430.16162</v>
      </c>
      <c r="I12" s="27">
        <f t="shared" si="2"/>
        <v>100.35000000000001</v>
      </c>
      <c r="J12" s="2">
        <f>H12*1.05</f>
        <v>14101.669701</v>
      </c>
      <c r="K12" s="27">
        <f t="shared" si="3"/>
        <v>105</v>
      </c>
    </row>
    <row r="13" spans="1:11" ht="42.75" customHeight="1">
      <c r="A13" s="4" t="s">
        <v>84</v>
      </c>
      <c r="B13" s="9" t="s">
        <v>40</v>
      </c>
      <c r="C13" s="26">
        <v>4087</v>
      </c>
      <c r="D13" s="26">
        <v>4088</v>
      </c>
      <c r="E13" s="27">
        <f t="shared" si="0"/>
        <v>100.02446782481039</v>
      </c>
      <c r="F13" s="26">
        <v>4088</v>
      </c>
      <c r="G13" s="27">
        <f t="shared" si="1"/>
        <v>100</v>
      </c>
      <c r="H13" s="2">
        <v>4088</v>
      </c>
      <c r="I13" s="27">
        <f t="shared" si="2"/>
        <v>100</v>
      </c>
      <c r="J13" s="2">
        <v>4088</v>
      </c>
      <c r="K13" s="27">
        <f t="shared" si="3"/>
        <v>100</v>
      </c>
    </row>
    <row r="14" spans="1:11" ht="44.25" customHeight="1">
      <c r="A14" s="4" t="s">
        <v>83</v>
      </c>
      <c r="B14" s="9" t="s">
        <v>13</v>
      </c>
      <c r="C14" s="26">
        <v>8.75</v>
      </c>
      <c r="D14" s="26">
        <v>8.75</v>
      </c>
      <c r="E14" s="27">
        <f t="shared" si="0"/>
        <v>100</v>
      </c>
      <c r="F14" s="26">
        <v>8.75</v>
      </c>
      <c r="G14" s="27">
        <f t="shared" si="1"/>
        <v>100</v>
      </c>
      <c r="H14" s="2">
        <v>8.75</v>
      </c>
      <c r="I14" s="27">
        <f t="shared" si="2"/>
        <v>100</v>
      </c>
      <c r="J14" s="2">
        <v>8.75</v>
      </c>
      <c r="K14" s="27">
        <f t="shared" si="3"/>
        <v>100</v>
      </c>
    </row>
    <row r="15" spans="1:11" ht="105" customHeight="1">
      <c r="A15" s="4" t="s">
        <v>107</v>
      </c>
      <c r="B15" s="9" t="s">
        <v>15</v>
      </c>
      <c r="C15" s="26">
        <f>C16/1000/C10*100</f>
        <v>0.370183409052667</v>
      </c>
      <c r="D15" s="26">
        <v>0.35</v>
      </c>
      <c r="E15" s="27">
        <f t="shared" si="0"/>
        <v>94.54772727272727</v>
      </c>
      <c r="F15" s="26">
        <f>F16/1000/F10*100</f>
        <v>0.33653037186606094</v>
      </c>
      <c r="G15" s="27">
        <f t="shared" si="1"/>
        <v>96.15153481887457</v>
      </c>
      <c r="H15" s="26">
        <f>H16/1000/H10*100</f>
        <v>0.33653037186606094</v>
      </c>
      <c r="I15" s="27">
        <f t="shared" si="2"/>
        <v>100</v>
      </c>
      <c r="J15" s="26">
        <f>J16/1000/J10*100</f>
        <v>0.33653037186606094</v>
      </c>
      <c r="K15" s="27">
        <f t="shared" si="3"/>
        <v>100</v>
      </c>
    </row>
    <row r="16" spans="1:11" ht="44.25" customHeight="1">
      <c r="A16" s="4" t="s">
        <v>79</v>
      </c>
      <c r="B16" s="9" t="s">
        <v>80</v>
      </c>
      <c r="C16" s="26">
        <v>22</v>
      </c>
      <c r="D16" s="26">
        <v>21</v>
      </c>
      <c r="E16" s="27">
        <f t="shared" si="0"/>
        <v>95.45454545454545</v>
      </c>
      <c r="F16" s="26">
        <v>20</v>
      </c>
      <c r="G16" s="27">
        <f t="shared" si="1"/>
        <v>95.23809523809523</v>
      </c>
      <c r="H16" s="2">
        <v>20</v>
      </c>
      <c r="I16" s="27">
        <f t="shared" si="2"/>
        <v>100</v>
      </c>
      <c r="J16" s="2">
        <v>20</v>
      </c>
      <c r="K16" s="27">
        <f t="shared" si="3"/>
        <v>100</v>
      </c>
    </row>
    <row r="17" spans="1:11" s="16" customFormat="1" ht="47.25" customHeight="1">
      <c r="A17" s="32" t="s">
        <v>16</v>
      </c>
      <c r="B17" s="33" t="s">
        <v>72</v>
      </c>
      <c r="C17" s="34">
        <v>5</v>
      </c>
      <c r="D17" s="34">
        <v>5.1</v>
      </c>
      <c r="E17" s="27">
        <f t="shared" si="0"/>
        <v>102</v>
      </c>
      <c r="F17" s="34">
        <v>5.2</v>
      </c>
      <c r="G17" s="27">
        <f t="shared" si="1"/>
        <v>101.96078431372551</v>
      </c>
      <c r="H17" s="34">
        <v>5.4</v>
      </c>
      <c r="I17" s="27">
        <f t="shared" si="2"/>
        <v>103.84615384615385</v>
      </c>
      <c r="J17" s="34">
        <v>5.6</v>
      </c>
      <c r="K17" s="27">
        <f t="shared" si="3"/>
        <v>103.7037037037037</v>
      </c>
    </row>
    <row r="18" spans="1:11" s="16" customFormat="1" ht="27" customHeight="1">
      <c r="A18" s="32" t="s">
        <v>17</v>
      </c>
      <c r="B18" s="33" t="s">
        <v>72</v>
      </c>
      <c r="C18" s="34">
        <v>5.1</v>
      </c>
      <c r="D18" s="34">
        <v>4.7</v>
      </c>
      <c r="E18" s="27">
        <f t="shared" si="0"/>
        <v>92.15686274509804</v>
      </c>
      <c r="F18" s="34">
        <v>3.8</v>
      </c>
      <c r="G18" s="27">
        <f t="shared" si="1"/>
        <v>80.85106382978722</v>
      </c>
      <c r="H18" s="34">
        <v>3</v>
      </c>
      <c r="I18" s="27">
        <f t="shared" si="2"/>
        <v>78.94736842105263</v>
      </c>
      <c r="J18" s="34">
        <v>2.5</v>
      </c>
      <c r="K18" s="27">
        <f t="shared" si="3"/>
        <v>83.33333333333334</v>
      </c>
    </row>
    <row r="19" spans="1:11" s="16" customFormat="1" ht="30.75" customHeight="1">
      <c r="A19" s="32" t="s">
        <v>18</v>
      </c>
      <c r="B19" s="33" t="s">
        <v>72</v>
      </c>
      <c r="C19" s="34">
        <f>C17-C18</f>
        <v>-0.09999999999999964</v>
      </c>
      <c r="D19" s="34">
        <f>D17-D18</f>
        <v>0.39999999999999947</v>
      </c>
      <c r="E19" s="27">
        <f t="shared" si="0"/>
        <v>-400.0000000000009</v>
      </c>
      <c r="F19" s="34">
        <f>F17-F18</f>
        <v>1.4000000000000004</v>
      </c>
      <c r="G19" s="27">
        <f t="shared" si="1"/>
        <v>350.0000000000005</v>
      </c>
      <c r="H19" s="34">
        <f>H17-H18</f>
        <v>2.4000000000000004</v>
      </c>
      <c r="I19" s="27">
        <f t="shared" si="2"/>
        <v>171.42857142857142</v>
      </c>
      <c r="J19" s="34">
        <f>J17-J18</f>
        <v>3.0999999999999996</v>
      </c>
      <c r="K19" s="27">
        <f t="shared" si="3"/>
        <v>129.16666666666663</v>
      </c>
    </row>
    <row r="20" spans="1:11" s="16" customFormat="1" ht="26.25" customHeight="1">
      <c r="A20" s="32" t="s">
        <v>108</v>
      </c>
      <c r="B20" s="33" t="s">
        <v>72</v>
      </c>
      <c r="C20" s="34">
        <f>C91</f>
        <v>317.4991124260355</v>
      </c>
      <c r="D20" s="34">
        <f>D91</f>
        <v>262.9585798816568</v>
      </c>
      <c r="E20" s="27">
        <f t="shared" si="0"/>
        <v>82.8218314918646</v>
      </c>
      <c r="F20" s="34">
        <f>F91</f>
        <v>265.32544378698225</v>
      </c>
      <c r="G20" s="27">
        <f t="shared" si="1"/>
        <v>100.90009000900089</v>
      </c>
      <c r="H20" s="34">
        <f>H91</f>
        <v>291.71597633136093</v>
      </c>
      <c r="I20" s="27">
        <f t="shared" si="2"/>
        <v>109.9464763603925</v>
      </c>
      <c r="J20" s="34">
        <f>J91</f>
        <v>306.5088757396449</v>
      </c>
      <c r="K20" s="27">
        <f t="shared" si="3"/>
        <v>105.07099391480727</v>
      </c>
    </row>
    <row r="21" spans="1:11" s="16" customFormat="1" ht="47.25" customHeight="1">
      <c r="A21" s="32" t="s">
        <v>74</v>
      </c>
      <c r="B21" s="33" t="s">
        <v>72</v>
      </c>
      <c r="C21" s="34">
        <v>29.1</v>
      </c>
      <c r="D21" s="34">
        <v>32</v>
      </c>
      <c r="E21" s="27">
        <f t="shared" si="0"/>
        <v>109.96563573883161</v>
      </c>
      <c r="F21" s="34">
        <v>33.8</v>
      </c>
      <c r="G21" s="27">
        <f t="shared" si="1"/>
        <v>105.62499999999999</v>
      </c>
      <c r="H21" s="34">
        <v>35.8</v>
      </c>
      <c r="I21" s="27">
        <f t="shared" si="2"/>
        <v>105.91715976331362</v>
      </c>
      <c r="J21" s="34">
        <v>38</v>
      </c>
      <c r="K21" s="27">
        <f t="shared" si="3"/>
        <v>106.14525139664805</v>
      </c>
    </row>
    <row r="22" spans="1:11" ht="53.25" customHeight="1">
      <c r="A22" s="1" t="s">
        <v>73</v>
      </c>
      <c r="B22" s="9" t="s">
        <v>72</v>
      </c>
      <c r="C22" s="2">
        <v>18.7</v>
      </c>
      <c r="D22" s="2">
        <v>20.1</v>
      </c>
      <c r="E22" s="27">
        <f t="shared" si="0"/>
        <v>107.4866310160428</v>
      </c>
      <c r="F22" s="2">
        <v>21</v>
      </c>
      <c r="G22" s="27">
        <f t="shared" si="1"/>
        <v>104.4776119402985</v>
      </c>
      <c r="H22" s="2">
        <v>21.9</v>
      </c>
      <c r="I22" s="27">
        <f t="shared" si="2"/>
        <v>104.28571428571428</v>
      </c>
      <c r="J22" s="2">
        <v>22.8</v>
      </c>
      <c r="K22" s="27">
        <f t="shared" si="3"/>
        <v>104.1095890410959</v>
      </c>
    </row>
    <row r="23" spans="1:11" s="17" customFormat="1" ht="48" customHeight="1">
      <c r="A23" s="32" t="s">
        <v>19</v>
      </c>
      <c r="B23" s="33" t="s">
        <v>72</v>
      </c>
      <c r="C23" s="34">
        <v>10.4</v>
      </c>
      <c r="D23" s="34">
        <v>11.9</v>
      </c>
      <c r="E23" s="27">
        <f t="shared" si="0"/>
        <v>114.42307692307692</v>
      </c>
      <c r="F23" s="34">
        <v>12.8</v>
      </c>
      <c r="G23" s="27">
        <f t="shared" si="1"/>
        <v>107.56302521008404</v>
      </c>
      <c r="H23" s="34">
        <v>13.9</v>
      </c>
      <c r="I23" s="27">
        <f t="shared" si="2"/>
        <v>108.59375</v>
      </c>
      <c r="J23" s="34">
        <v>15.2</v>
      </c>
      <c r="K23" s="27">
        <f t="shared" si="3"/>
        <v>109.3525179856115</v>
      </c>
    </row>
    <row r="24" spans="1:11" s="17" customFormat="1" ht="50.25" customHeight="1">
      <c r="A24" s="32" t="s">
        <v>125</v>
      </c>
      <c r="B24" s="33" t="s">
        <v>72</v>
      </c>
      <c r="C24" s="34">
        <f>C27+C29</f>
        <v>18.700000000000003</v>
      </c>
      <c r="D24" s="34">
        <f>D27+D29</f>
        <v>20.1</v>
      </c>
      <c r="E24" s="27">
        <f t="shared" si="0"/>
        <v>107.48663101604276</v>
      </c>
      <c r="F24" s="34">
        <f>F27+F29</f>
        <v>21</v>
      </c>
      <c r="G24" s="27">
        <f t="shared" si="1"/>
        <v>104.4776119402985</v>
      </c>
      <c r="H24" s="34">
        <f>H27+H29</f>
        <v>21.8</v>
      </c>
      <c r="I24" s="27">
        <f t="shared" si="2"/>
        <v>103.80952380952382</v>
      </c>
      <c r="J24" s="34">
        <f>J27+J29</f>
        <v>22.799999999999997</v>
      </c>
      <c r="K24" s="27">
        <f t="shared" si="3"/>
        <v>104.58715596330272</v>
      </c>
    </row>
    <row r="25" spans="1:11" ht="53.25" customHeight="1">
      <c r="A25" s="1" t="s">
        <v>73</v>
      </c>
      <c r="B25" s="9" t="s">
        <v>72</v>
      </c>
      <c r="C25" s="2">
        <f>C28+C30</f>
        <v>18.78</v>
      </c>
      <c r="D25" s="2">
        <f>D28+D30</f>
        <v>20.1</v>
      </c>
      <c r="E25" s="27">
        <f t="shared" si="0"/>
        <v>107.02875399361022</v>
      </c>
      <c r="F25" s="2">
        <f>F28+F30</f>
        <v>21</v>
      </c>
      <c r="G25" s="27">
        <f t="shared" si="1"/>
        <v>104.4776119402985</v>
      </c>
      <c r="H25" s="2">
        <f>H28+H30</f>
        <v>21.8</v>
      </c>
      <c r="I25" s="27">
        <f t="shared" si="2"/>
        <v>103.80952380952382</v>
      </c>
      <c r="J25" s="2">
        <f>J28+J30</f>
        <v>22.799999999999997</v>
      </c>
      <c r="K25" s="27">
        <f t="shared" si="3"/>
        <v>104.58715596330272</v>
      </c>
    </row>
    <row r="26" spans="1:11" ht="22.5" customHeight="1">
      <c r="A26" s="1" t="s">
        <v>128</v>
      </c>
      <c r="B26" s="9"/>
      <c r="C26" s="2"/>
      <c r="D26" s="2"/>
      <c r="E26" s="27"/>
      <c r="F26" s="2"/>
      <c r="G26" s="27"/>
      <c r="H26" s="2"/>
      <c r="I26" s="27"/>
      <c r="J26" s="2"/>
      <c r="K26" s="27"/>
    </row>
    <row r="27" spans="1:11" ht="53.25" customHeight="1">
      <c r="A27" s="42" t="s">
        <v>127</v>
      </c>
      <c r="B27" s="9" t="s">
        <v>72</v>
      </c>
      <c r="C27" s="2">
        <v>13.8</v>
      </c>
      <c r="D27" s="2">
        <v>14.8</v>
      </c>
      <c r="E27" s="27">
        <f t="shared" si="0"/>
        <v>107.24637681159422</v>
      </c>
      <c r="F27" s="2">
        <v>15.4</v>
      </c>
      <c r="G27" s="27">
        <f t="shared" si="1"/>
        <v>104.05405405405406</v>
      </c>
      <c r="H27" s="2">
        <v>16</v>
      </c>
      <c r="I27" s="27">
        <f t="shared" si="2"/>
        <v>103.89610389610388</v>
      </c>
      <c r="J27" s="2">
        <v>16.7</v>
      </c>
      <c r="K27" s="27">
        <f t="shared" si="3"/>
        <v>104.375</v>
      </c>
    </row>
    <row r="28" spans="1:11" ht="53.25" customHeight="1">
      <c r="A28" s="1" t="s">
        <v>73</v>
      </c>
      <c r="B28" s="9" t="s">
        <v>72</v>
      </c>
      <c r="C28" s="2">
        <v>13.88</v>
      </c>
      <c r="D28" s="2">
        <v>14.8</v>
      </c>
      <c r="E28" s="27">
        <f t="shared" si="0"/>
        <v>106.62824207492795</v>
      </c>
      <c r="F28" s="2">
        <v>15.4</v>
      </c>
      <c r="G28" s="27">
        <f t="shared" si="1"/>
        <v>104.05405405405406</v>
      </c>
      <c r="H28" s="2">
        <v>16</v>
      </c>
      <c r="I28" s="27">
        <f t="shared" si="2"/>
        <v>103.89610389610388</v>
      </c>
      <c r="J28" s="2">
        <v>16.7</v>
      </c>
      <c r="K28" s="27">
        <f t="shared" si="3"/>
        <v>104.375</v>
      </c>
    </row>
    <row r="29" spans="1:11" ht="53.25" customHeight="1">
      <c r="A29" s="42" t="s">
        <v>126</v>
      </c>
      <c r="B29" s="9" t="s">
        <v>72</v>
      </c>
      <c r="C29" s="2">
        <v>4.9</v>
      </c>
      <c r="D29" s="2">
        <v>5.3</v>
      </c>
      <c r="E29" s="27">
        <f t="shared" si="0"/>
        <v>108.16326530612244</v>
      </c>
      <c r="F29" s="2">
        <v>5.6</v>
      </c>
      <c r="G29" s="27">
        <f t="shared" si="1"/>
        <v>105.66037735849056</v>
      </c>
      <c r="H29" s="2">
        <v>5.8</v>
      </c>
      <c r="I29" s="27">
        <f t="shared" si="2"/>
        <v>103.57142857142858</v>
      </c>
      <c r="J29" s="2">
        <v>6.1</v>
      </c>
      <c r="K29" s="27">
        <f t="shared" si="3"/>
        <v>105.17241379310344</v>
      </c>
    </row>
    <row r="30" spans="1:11" ht="53.25" customHeight="1">
      <c r="A30" s="1" t="s">
        <v>73</v>
      </c>
      <c r="B30" s="9" t="s">
        <v>72</v>
      </c>
      <c r="C30" s="2">
        <v>4.9</v>
      </c>
      <c r="D30" s="2">
        <v>5.3</v>
      </c>
      <c r="E30" s="27">
        <f t="shared" si="0"/>
        <v>108.16326530612244</v>
      </c>
      <c r="F30" s="2">
        <v>5.6</v>
      </c>
      <c r="G30" s="27">
        <f t="shared" si="1"/>
        <v>105.66037735849056</v>
      </c>
      <c r="H30" s="2">
        <v>5.8</v>
      </c>
      <c r="I30" s="27">
        <f t="shared" si="2"/>
        <v>103.57142857142858</v>
      </c>
      <c r="J30" s="2">
        <v>6.1</v>
      </c>
      <c r="K30" s="27">
        <f t="shared" si="3"/>
        <v>105.17241379310344</v>
      </c>
    </row>
    <row r="31" spans="1:11" s="16" customFormat="1" ht="69.75" customHeight="1">
      <c r="A31" s="32" t="s">
        <v>20</v>
      </c>
      <c r="B31" s="35"/>
      <c r="C31" s="36"/>
      <c r="D31" s="36"/>
      <c r="E31" s="27"/>
      <c r="F31" s="36"/>
      <c r="G31" s="27"/>
      <c r="H31" s="36"/>
      <c r="I31" s="27"/>
      <c r="J31" s="36"/>
      <c r="K31" s="27"/>
    </row>
    <row r="32" spans="1:11" s="17" customFormat="1" ht="42" customHeight="1">
      <c r="A32" s="32" t="s">
        <v>130</v>
      </c>
      <c r="B32" s="35" t="s">
        <v>119</v>
      </c>
      <c r="C32" s="34">
        <v>0.174</v>
      </c>
      <c r="D32" s="34">
        <v>0.174</v>
      </c>
      <c r="E32" s="27">
        <f t="shared" si="0"/>
        <v>100</v>
      </c>
      <c r="F32" s="34">
        <v>0.175</v>
      </c>
      <c r="G32" s="27">
        <f t="shared" si="1"/>
        <v>100.57471264367817</v>
      </c>
      <c r="H32" s="34">
        <v>0.175</v>
      </c>
      <c r="I32" s="27">
        <f t="shared" si="2"/>
        <v>100</v>
      </c>
      <c r="J32" s="34">
        <v>0.177</v>
      </c>
      <c r="K32" s="27">
        <f t="shared" si="3"/>
        <v>101.14285714285714</v>
      </c>
    </row>
    <row r="33" spans="1:11" s="16" customFormat="1" ht="58.5" customHeight="1">
      <c r="A33" s="32" t="s">
        <v>134</v>
      </c>
      <c r="B33" s="38" t="s">
        <v>72</v>
      </c>
      <c r="C33" s="34">
        <v>219.1</v>
      </c>
      <c r="D33" s="34">
        <v>220</v>
      </c>
      <c r="E33" s="27">
        <f t="shared" si="0"/>
        <v>100.4107713372889</v>
      </c>
      <c r="F33" s="34">
        <v>246.2</v>
      </c>
      <c r="G33" s="27">
        <f t="shared" si="1"/>
        <v>111.9090909090909</v>
      </c>
      <c r="H33" s="34">
        <v>257</v>
      </c>
      <c r="I33" s="27">
        <f t="shared" si="2"/>
        <v>104.38667749796913</v>
      </c>
      <c r="J33" s="34">
        <v>262.1</v>
      </c>
      <c r="K33" s="27">
        <f t="shared" si="3"/>
        <v>101.98443579766538</v>
      </c>
    </row>
    <row r="34" spans="1:11" s="17" customFormat="1" ht="63" customHeight="1">
      <c r="A34" s="32" t="s">
        <v>94</v>
      </c>
      <c r="B34" s="38" t="s">
        <v>95</v>
      </c>
      <c r="C34" s="34">
        <v>145</v>
      </c>
      <c r="D34" s="34">
        <v>145</v>
      </c>
      <c r="E34" s="27">
        <f aca="true" t="shared" si="4" ref="E34:E77">D34/C34*100</f>
        <v>100</v>
      </c>
      <c r="F34" s="34">
        <v>145</v>
      </c>
      <c r="G34" s="27">
        <f aca="true" t="shared" si="5" ref="G34:G77">F34/D34*100</f>
        <v>100</v>
      </c>
      <c r="H34" s="34">
        <v>145</v>
      </c>
      <c r="I34" s="27">
        <f aca="true" t="shared" si="6" ref="I34:I77">H34/F34*100</f>
        <v>100</v>
      </c>
      <c r="J34" s="34">
        <v>145</v>
      </c>
      <c r="K34" s="27">
        <f aca="true" t="shared" si="7" ref="K34:K77">J34/H34*100</f>
        <v>100</v>
      </c>
    </row>
    <row r="35" spans="1:11" s="16" customFormat="1" ht="54" customHeight="1">
      <c r="A35" s="32" t="s">
        <v>2</v>
      </c>
      <c r="B35" s="35"/>
      <c r="C35" s="36"/>
      <c r="D35" s="36"/>
      <c r="E35" s="27"/>
      <c r="F35" s="36"/>
      <c r="G35" s="27"/>
      <c r="H35" s="36"/>
      <c r="I35" s="27"/>
      <c r="J35" s="36"/>
      <c r="K35" s="27"/>
    </row>
    <row r="36" spans="1:11" s="17" customFormat="1" ht="27.75" customHeight="1">
      <c r="A36" s="32" t="s">
        <v>22</v>
      </c>
      <c r="B36" s="35" t="s">
        <v>21</v>
      </c>
      <c r="C36" s="34">
        <f>SUM(C37:C39)</f>
        <v>15.74</v>
      </c>
      <c r="D36" s="34">
        <f>SUM(D37:D39)</f>
        <v>3.74</v>
      </c>
      <c r="E36" s="27">
        <f t="shared" si="4"/>
        <v>23.761118170266837</v>
      </c>
      <c r="F36" s="34">
        <f>SUM(F37:F39)</f>
        <v>3.64</v>
      </c>
      <c r="G36" s="27">
        <f t="shared" si="5"/>
        <v>97.32620320855615</v>
      </c>
      <c r="H36" s="34">
        <f>SUM(H37:H39)</f>
        <v>3.64</v>
      </c>
      <c r="I36" s="27">
        <f t="shared" si="6"/>
        <v>100</v>
      </c>
      <c r="J36" s="34">
        <f>SUM(J37:J39)</f>
        <v>3.64</v>
      </c>
      <c r="K36" s="27">
        <f t="shared" si="7"/>
        <v>100</v>
      </c>
    </row>
    <row r="37" spans="1:11" ht="26.25" customHeight="1">
      <c r="A37" s="1" t="s">
        <v>55</v>
      </c>
      <c r="B37" s="3" t="s">
        <v>21</v>
      </c>
      <c r="C37" s="2">
        <v>12.42</v>
      </c>
      <c r="D37" s="2">
        <v>0.42</v>
      </c>
      <c r="E37" s="26">
        <f>D37/C37*100</f>
        <v>3.3816425120772946</v>
      </c>
      <c r="F37" s="2">
        <v>0.32</v>
      </c>
      <c r="G37" s="26">
        <f>F37/D37*100</f>
        <v>76.1904761904762</v>
      </c>
      <c r="H37" s="2">
        <v>0.32</v>
      </c>
      <c r="I37" s="26">
        <f>H37/F37*100</f>
        <v>100</v>
      </c>
      <c r="J37" s="2">
        <v>0.32</v>
      </c>
      <c r="K37" s="26">
        <f>J37/H37*100</f>
        <v>100</v>
      </c>
    </row>
    <row r="38" spans="1:11" ht="23.25" customHeight="1">
      <c r="A38" s="1" t="s">
        <v>56</v>
      </c>
      <c r="B38" s="3" t="s">
        <v>21</v>
      </c>
      <c r="C38" s="2">
        <v>3.22</v>
      </c>
      <c r="D38" s="2">
        <v>3.22</v>
      </c>
      <c r="E38" s="27">
        <f t="shared" si="4"/>
        <v>100</v>
      </c>
      <c r="F38" s="2">
        <v>3.22</v>
      </c>
      <c r="G38" s="27">
        <f t="shared" si="5"/>
        <v>100</v>
      </c>
      <c r="H38" s="2">
        <v>3.22</v>
      </c>
      <c r="I38" s="27">
        <f t="shared" si="6"/>
        <v>100</v>
      </c>
      <c r="J38" s="2">
        <v>3.22</v>
      </c>
      <c r="K38" s="27">
        <f t="shared" si="7"/>
        <v>100</v>
      </c>
    </row>
    <row r="39" spans="1:11" ht="28.5" customHeight="1">
      <c r="A39" s="1" t="s">
        <v>57</v>
      </c>
      <c r="B39" s="3" t="s">
        <v>21</v>
      </c>
      <c r="C39" s="2">
        <v>0.1</v>
      </c>
      <c r="D39" s="2">
        <v>0.1</v>
      </c>
      <c r="E39" s="26">
        <f t="shared" si="4"/>
        <v>100</v>
      </c>
      <c r="F39" s="2">
        <v>0.1</v>
      </c>
      <c r="G39" s="26">
        <f t="shared" si="5"/>
        <v>100</v>
      </c>
      <c r="H39" s="2">
        <v>0.1</v>
      </c>
      <c r="I39" s="26">
        <f t="shared" si="6"/>
        <v>100</v>
      </c>
      <c r="J39" s="2">
        <v>0.1</v>
      </c>
      <c r="K39" s="26">
        <f t="shared" si="7"/>
        <v>100</v>
      </c>
    </row>
    <row r="40" spans="1:11" s="17" customFormat="1" ht="25.5" customHeight="1">
      <c r="A40" s="32" t="s">
        <v>23</v>
      </c>
      <c r="B40" s="35" t="s">
        <v>21</v>
      </c>
      <c r="C40" s="34">
        <f>SUM(C41:C41)</f>
        <v>16.1</v>
      </c>
      <c r="D40" s="34">
        <f>SUM(D41:D41)</f>
        <v>0</v>
      </c>
      <c r="E40" s="27">
        <f t="shared" si="4"/>
        <v>0</v>
      </c>
      <c r="F40" s="34">
        <f>SUM(F41:F41)</f>
        <v>0</v>
      </c>
      <c r="G40" s="27">
        <v>0</v>
      </c>
      <c r="H40" s="34">
        <f>SUM(H41:H41)</f>
        <v>0</v>
      </c>
      <c r="I40" s="27">
        <v>0</v>
      </c>
      <c r="J40" s="34">
        <f>SUM(J41:J41)</f>
        <v>0</v>
      </c>
      <c r="K40" s="27">
        <v>0</v>
      </c>
    </row>
    <row r="41" spans="1:11" ht="24" customHeight="1">
      <c r="A41" s="1" t="s">
        <v>55</v>
      </c>
      <c r="B41" s="3" t="s">
        <v>21</v>
      </c>
      <c r="C41" s="2">
        <v>16.1</v>
      </c>
      <c r="D41" s="2">
        <v>0</v>
      </c>
      <c r="E41" s="27">
        <f t="shared" si="4"/>
        <v>0</v>
      </c>
      <c r="F41" s="2">
        <v>0</v>
      </c>
      <c r="G41" s="27">
        <v>0</v>
      </c>
      <c r="H41" s="2">
        <v>0</v>
      </c>
      <c r="I41" s="27">
        <v>0</v>
      </c>
      <c r="J41" s="2">
        <v>0</v>
      </c>
      <c r="K41" s="27">
        <v>0</v>
      </c>
    </row>
    <row r="42" spans="1:11" s="17" customFormat="1" ht="45" customHeight="1">
      <c r="A42" s="32" t="s">
        <v>115</v>
      </c>
      <c r="B42" s="35" t="s">
        <v>21</v>
      </c>
      <c r="C42" s="34">
        <f>SUM(C43:C43)</f>
        <v>0.2</v>
      </c>
      <c r="D42" s="34">
        <f>SUM(D43:D43)</f>
        <v>0.2</v>
      </c>
      <c r="E42" s="27">
        <f t="shared" si="4"/>
        <v>100</v>
      </c>
      <c r="F42" s="34">
        <f>SUM(F43:F43)</f>
        <v>0.2</v>
      </c>
      <c r="G42" s="27">
        <f t="shared" si="5"/>
        <v>100</v>
      </c>
      <c r="H42" s="34">
        <f>SUM(H43:H43)</f>
        <v>0.2</v>
      </c>
      <c r="I42" s="27">
        <f t="shared" si="6"/>
        <v>100</v>
      </c>
      <c r="J42" s="34">
        <f>SUM(J43:J43)</f>
        <v>0.2</v>
      </c>
      <c r="K42" s="27">
        <f t="shared" si="7"/>
        <v>100</v>
      </c>
    </row>
    <row r="43" spans="1:11" ht="26.25" customHeight="1">
      <c r="A43" s="1" t="s">
        <v>55</v>
      </c>
      <c r="B43" s="3" t="s">
        <v>21</v>
      </c>
      <c r="C43" s="2">
        <v>0.2</v>
      </c>
      <c r="D43" s="2">
        <v>0.2</v>
      </c>
      <c r="E43" s="27">
        <f t="shared" si="4"/>
        <v>100</v>
      </c>
      <c r="F43" s="2">
        <v>0.2</v>
      </c>
      <c r="G43" s="27">
        <f t="shared" si="5"/>
        <v>100</v>
      </c>
      <c r="H43" s="2">
        <v>0.2</v>
      </c>
      <c r="I43" s="27">
        <f t="shared" si="6"/>
        <v>100</v>
      </c>
      <c r="J43" s="2">
        <v>0.2</v>
      </c>
      <c r="K43" s="27">
        <f t="shared" si="7"/>
        <v>100</v>
      </c>
    </row>
    <row r="44" spans="1:11" s="17" customFormat="1" ht="27" customHeight="1">
      <c r="A44" s="32" t="s">
        <v>24</v>
      </c>
      <c r="B44" s="35" t="s">
        <v>21</v>
      </c>
      <c r="C44" s="34">
        <f>SUM(C45:C45)</f>
        <v>2.7</v>
      </c>
      <c r="D44" s="34">
        <f>SUM(D45:D45)</f>
        <v>2.7</v>
      </c>
      <c r="E44" s="27">
        <f t="shared" si="4"/>
        <v>100</v>
      </c>
      <c r="F44" s="34">
        <f>SUM(F45:F45)</f>
        <v>2.7</v>
      </c>
      <c r="G44" s="27">
        <f t="shared" si="5"/>
        <v>100</v>
      </c>
      <c r="H44" s="34">
        <f>SUM(H45:H45)</f>
        <v>2.7</v>
      </c>
      <c r="I44" s="27">
        <f t="shared" si="6"/>
        <v>100</v>
      </c>
      <c r="J44" s="34">
        <f>SUM(J45:J45)</f>
        <v>2.74</v>
      </c>
      <c r="K44" s="27">
        <f t="shared" si="7"/>
        <v>101.48148148148148</v>
      </c>
    </row>
    <row r="45" spans="1:11" ht="27.75" customHeight="1">
      <c r="A45" s="1" t="s">
        <v>57</v>
      </c>
      <c r="B45" s="3" t="s">
        <v>21</v>
      </c>
      <c r="C45" s="2">
        <v>2.7</v>
      </c>
      <c r="D45" s="2">
        <v>2.7</v>
      </c>
      <c r="E45" s="27">
        <f t="shared" si="4"/>
        <v>100</v>
      </c>
      <c r="F45" s="2">
        <v>2.7</v>
      </c>
      <c r="G45" s="27">
        <f t="shared" si="5"/>
        <v>100</v>
      </c>
      <c r="H45" s="2">
        <v>2.7</v>
      </c>
      <c r="I45" s="27">
        <f t="shared" si="6"/>
        <v>100</v>
      </c>
      <c r="J45" s="2">
        <v>2.74</v>
      </c>
      <c r="K45" s="27">
        <f t="shared" si="7"/>
        <v>101.48148148148148</v>
      </c>
    </row>
    <row r="46" spans="1:11" s="17" customFormat="1" ht="24.75" customHeight="1">
      <c r="A46" s="32" t="s">
        <v>25</v>
      </c>
      <c r="B46" s="35" t="s">
        <v>21</v>
      </c>
      <c r="C46" s="34">
        <f>SUM(C47:C48)</f>
        <v>3.3000000000000003</v>
      </c>
      <c r="D46" s="34">
        <f>SUM(D47:D48)</f>
        <v>3.3000000000000003</v>
      </c>
      <c r="E46" s="27">
        <f t="shared" si="4"/>
        <v>100</v>
      </c>
      <c r="F46" s="34">
        <f>SUM(F47:F48)</f>
        <v>3.3000000000000003</v>
      </c>
      <c r="G46" s="27">
        <f t="shared" si="5"/>
        <v>100</v>
      </c>
      <c r="H46" s="34">
        <f>SUM(H47:H48)</f>
        <v>3.3000000000000003</v>
      </c>
      <c r="I46" s="27">
        <f t="shared" si="6"/>
        <v>100</v>
      </c>
      <c r="J46" s="34">
        <f>SUM(J47:J48)</f>
        <v>3.3000000000000003</v>
      </c>
      <c r="K46" s="27">
        <f t="shared" si="7"/>
        <v>100</v>
      </c>
    </row>
    <row r="47" spans="1:11" ht="26.25" customHeight="1">
      <c r="A47" s="1" t="s">
        <v>56</v>
      </c>
      <c r="B47" s="3" t="s">
        <v>21</v>
      </c>
      <c r="C47" s="2">
        <v>1.1</v>
      </c>
      <c r="D47" s="2">
        <v>1.1</v>
      </c>
      <c r="E47" s="27">
        <f t="shared" si="4"/>
        <v>100</v>
      </c>
      <c r="F47" s="2">
        <v>1.1</v>
      </c>
      <c r="G47" s="27">
        <f t="shared" si="5"/>
        <v>100</v>
      </c>
      <c r="H47" s="2">
        <v>1.1</v>
      </c>
      <c r="I47" s="27">
        <f t="shared" si="6"/>
        <v>100</v>
      </c>
      <c r="J47" s="2">
        <v>1.1</v>
      </c>
      <c r="K47" s="27">
        <f t="shared" si="7"/>
        <v>100</v>
      </c>
    </row>
    <row r="48" spans="1:11" ht="26.25" customHeight="1">
      <c r="A48" s="1" t="s">
        <v>57</v>
      </c>
      <c r="B48" s="3" t="s">
        <v>21</v>
      </c>
      <c r="C48" s="2">
        <v>2.2</v>
      </c>
      <c r="D48" s="2">
        <v>2.2</v>
      </c>
      <c r="E48" s="27">
        <f t="shared" si="4"/>
        <v>100</v>
      </c>
      <c r="F48" s="2">
        <v>2.2</v>
      </c>
      <c r="G48" s="27">
        <f t="shared" si="5"/>
        <v>100</v>
      </c>
      <c r="H48" s="2">
        <v>2.2</v>
      </c>
      <c r="I48" s="27">
        <f t="shared" si="6"/>
        <v>100</v>
      </c>
      <c r="J48" s="2">
        <v>2.2</v>
      </c>
      <c r="K48" s="27">
        <f t="shared" si="7"/>
        <v>100</v>
      </c>
    </row>
    <row r="49" spans="1:11" s="17" customFormat="1" ht="28.5" customHeight="1">
      <c r="A49" s="32" t="s">
        <v>26</v>
      </c>
      <c r="B49" s="35" t="s">
        <v>21</v>
      </c>
      <c r="C49" s="34">
        <f>SUM(C50:C51)</f>
        <v>0.52</v>
      </c>
      <c r="D49" s="34">
        <f>SUM(D50:D51)</f>
        <v>0.52</v>
      </c>
      <c r="E49" s="27">
        <f t="shared" si="4"/>
        <v>100</v>
      </c>
      <c r="F49" s="34">
        <f>SUM(F50:F51)</f>
        <v>0.52</v>
      </c>
      <c r="G49" s="27">
        <f t="shared" si="5"/>
        <v>100</v>
      </c>
      <c r="H49" s="34">
        <f>SUM(H50:H51)</f>
        <v>0.52</v>
      </c>
      <c r="I49" s="27">
        <f t="shared" si="6"/>
        <v>100</v>
      </c>
      <c r="J49" s="34">
        <f>SUM(J50:J51)</f>
        <v>0.52</v>
      </c>
      <c r="K49" s="27">
        <f t="shared" si="7"/>
        <v>100</v>
      </c>
    </row>
    <row r="50" spans="1:11" ht="27" customHeight="1">
      <c r="A50" s="1" t="s">
        <v>56</v>
      </c>
      <c r="B50" s="3" t="s">
        <v>21</v>
      </c>
      <c r="C50" s="2">
        <v>0.21</v>
      </c>
      <c r="D50" s="2">
        <v>0.21</v>
      </c>
      <c r="E50" s="27">
        <f t="shared" si="4"/>
        <v>100</v>
      </c>
      <c r="F50" s="2">
        <v>0.21</v>
      </c>
      <c r="G50" s="27">
        <f t="shared" si="5"/>
        <v>100</v>
      </c>
      <c r="H50" s="2">
        <v>0.21</v>
      </c>
      <c r="I50" s="27">
        <f t="shared" si="6"/>
        <v>100</v>
      </c>
      <c r="J50" s="2">
        <v>0.21</v>
      </c>
      <c r="K50" s="27">
        <f t="shared" si="7"/>
        <v>100</v>
      </c>
    </row>
    <row r="51" spans="1:11" ht="30" customHeight="1">
      <c r="A51" s="1" t="s">
        <v>57</v>
      </c>
      <c r="B51" s="3" t="s">
        <v>21</v>
      </c>
      <c r="C51" s="2">
        <v>0.31</v>
      </c>
      <c r="D51" s="2">
        <v>0.31</v>
      </c>
      <c r="E51" s="27">
        <f t="shared" si="4"/>
        <v>100</v>
      </c>
      <c r="F51" s="2">
        <v>0.31</v>
      </c>
      <c r="G51" s="27">
        <f t="shared" si="5"/>
        <v>100</v>
      </c>
      <c r="H51" s="2">
        <v>0.31</v>
      </c>
      <c r="I51" s="27">
        <f t="shared" si="6"/>
        <v>100</v>
      </c>
      <c r="J51" s="2">
        <v>0.31</v>
      </c>
      <c r="K51" s="27">
        <f t="shared" si="7"/>
        <v>100</v>
      </c>
    </row>
    <row r="52" spans="1:11" s="17" customFormat="1" ht="24.75" customHeight="1">
      <c r="A52" s="32" t="s">
        <v>132</v>
      </c>
      <c r="B52" s="35" t="s">
        <v>21</v>
      </c>
      <c r="C52" s="34">
        <f>SUM(C53:C54)</f>
        <v>0.060000000000000005</v>
      </c>
      <c r="D52" s="34">
        <f>SUM(D53:D54)</f>
        <v>0.060000000000000005</v>
      </c>
      <c r="E52" s="27">
        <f>D52/C52*100</f>
        <v>100</v>
      </c>
      <c r="F52" s="34">
        <f>SUM(F53:F54)</f>
        <v>0.060000000000000005</v>
      </c>
      <c r="G52" s="27">
        <f>F52/D52*100</f>
        <v>100</v>
      </c>
      <c r="H52" s="34">
        <f>SUM(H53:H54)</f>
        <v>0.060000000000000005</v>
      </c>
      <c r="I52" s="27">
        <f>H52/F52*100</f>
        <v>100</v>
      </c>
      <c r="J52" s="34">
        <f>SUM(J53:J54)</f>
        <v>0.060000000000000005</v>
      </c>
      <c r="K52" s="27">
        <f>J52/H52*100</f>
        <v>100</v>
      </c>
    </row>
    <row r="53" spans="1:11" ht="26.25" customHeight="1">
      <c r="A53" s="1" t="s">
        <v>56</v>
      </c>
      <c r="B53" s="3" t="s">
        <v>21</v>
      </c>
      <c r="C53" s="2">
        <v>0.05</v>
      </c>
      <c r="D53" s="2">
        <v>0.05</v>
      </c>
      <c r="E53" s="27">
        <f>D53/C53*100</f>
        <v>100</v>
      </c>
      <c r="F53" s="2">
        <v>0.05</v>
      </c>
      <c r="G53" s="27">
        <f>F53/D53*100</f>
        <v>100</v>
      </c>
      <c r="H53" s="2">
        <v>0.05</v>
      </c>
      <c r="I53" s="27">
        <f>H53/F53*100</f>
        <v>100</v>
      </c>
      <c r="J53" s="2">
        <v>0.05</v>
      </c>
      <c r="K53" s="27">
        <f>J53/H53*100</f>
        <v>100</v>
      </c>
    </row>
    <row r="54" spans="1:11" ht="26.25" customHeight="1">
      <c r="A54" s="1" t="s">
        <v>57</v>
      </c>
      <c r="B54" s="3" t="s">
        <v>21</v>
      </c>
      <c r="C54" s="2">
        <v>0.01</v>
      </c>
      <c r="D54" s="2">
        <v>0.01</v>
      </c>
      <c r="E54" s="27">
        <f>D54/C54*100</f>
        <v>100</v>
      </c>
      <c r="F54" s="2">
        <v>0.01</v>
      </c>
      <c r="G54" s="27">
        <f>F54/D54*100</f>
        <v>100</v>
      </c>
      <c r="H54" s="2">
        <v>0.01</v>
      </c>
      <c r="I54" s="27">
        <f>H54/F54*100</f>
        <v>100</v>
      </c>
      <c r="J54" s="2">
        <v>0.01</v>
      </c>
      <c r="K54" s="27">
        <f>J54/H54*100</f>
        <v>100</v>
      </c>
    </row>
    <row r="55" spans="1:11" s="17" customFormat="1" ht="26.25" customHeight="1">
      <c r="A55" s="32" t="s">
        <v>54</v>
      </c>
      <c r="B55" s="35" t="s">
        <v>21</v>
      </c>
      <c r="C55" s="34">
        <f>SUM(C56:C58)</f>
        <v>0.97</v>
      </c>
      <c r="D55" s="34">
        <f>SUM(D56:D58)</f>
        <v>0.97</v>
      </c>
      <c r="E55" s="27">
        <f t="shared" si="4"/>
        <v>100</v>
      </c>
      <c r="F55" s="34">
        <f>SUM(F56:F58)</f>
        <v>0.97</v>
      </c>
      <c r="G55" s="27">
        <f t="shared" si="5"/>
        <v>100</v>
      </c>
      <c r="H55" s="34">
        <f>SUM(H56:H58)</f>
        <v>0.97</v>
      </c>
      <c r="I55" s="27">
        <f t="shared" si="6"/>
        <v>100</v>
      </c>
      <c r="J55" s="34">
        <f>SUM(J56:J58)</f>
        <v>0.97</v>
      </c>
      <c r="K55" s="27">
        <f t="shared" si="7"/>
        <v>100</v>
      </c>
    </row>
    <row r="56" spans="1:11" ht="26.25" customHeight="1">
      <c r="A56" s="1" t="s">
        <v>55</v>
      </c>
      <c r="B56" s="3" t="s">
        <v>21</v>
      </c>
      <c r="C56" s="2">
        <v>0.61</v>
      </c>
      <c r="D56" s="2">
        <v>0.61</v>
      </c>
      <c r="E56" s="27">
        <f t="shared" si="4"/>
        <v>100</v>
      </c>
      <c r="F56" s="2">
        <v>0.61</v>
      </c>
      <c r="G56" s="27">
        <f t="shared" si="5"/>
        <v>100</v>
      </c>
      <c r="H56" s="2">
        <v>0.61</v>
      </c>
      <c r="I56" s="27">
        <f t="shared" si="6"/>
        <v>100</v>
      </c>
      <c r="J56" s="2">
        <v>0.61</v>
      </c>
      <c r="K56" s="27">
        <f t="shared" si="7"/>
        <v>100</v>
      </c>
    </row>
    <row r="57" spans="1:11" ht="28.5" customHeight="1">
      <c r="A57" s="1" t="s">
        <v>56</v>
      </c>
      <c r="B57" s="3" t="s">
        <v>21</v>
      </c>
      <c r="C57" s="2">
        <v>0.34</v>
      </c>
      <c r="D57" s="2">
        <v>0.34</v>
      </c>
      <c r="E57" s="27">
        <f t="shared" si="4"/>
        <v>100</v>
      </c>
      <c r="F57" s="2">
        <v>0.34</v>
      </c>
      <c r="G57" s="27">
        <f t="shared" si="5"/>
        <v>100</v>
      </c>
      <c r="H57" s="2">
        <v>0.34</v>
      </c>
      <c r="I57" s="27">
        <f t="shared" si="6"/>
        <v>100</v>
      </c>
      <c r="J57" s="2">
        <v>0.34</v>
      </c>
      <c r="K57" s="27">
        <f t="shared" si="7"/>
        <v>100</v>
      </c>
    </row>
    <row r="58" spans="1:11" ht="28.5" customHeight="1">
      <c r="A58" s="1" t="s">
        <v>57</v>
      </c>
      <c r="B58" s="3" t="s">
        <v>21</v>
      </c>
      <c r="C58" s="2">
        <v>0.02</v>
      </c>
      <c r="D58" s="2">
        <v>0.02</v>
      </c>
      <c r="E58" s="27">
        <f t="shared" si="4"/>
        <v>100</v>
      </c>
      <c r="F58" s="2">
        <v>0.02</v>
      </c>
      <c r="G58" s="27">
        <f t="shared" si="5"/>
        <v>100</v>
      </c>
      <c r="H58" s="2">
        <v>0.02</v>
      </c>
      <c r="I58" s="27">
        <f t="shared" si="6"/>
        <v>100</v>
      </c>
      <c r="J58" s="2">
        <v>0.02</v>
      </c>
      <c r="K58" s="27">
        <f t="shared" si="7"/>
        <v>100</v>
      </c>
    </row>
    <row r="59" spans="1:11" s="17" customFormat="1" ht="40.5" customHeight="1">
      <c r="A59" s="32" t="s">
        <v>27</v>
      </c>
      <c r="B59" s="35" t="s">
        <v>21</v>
      </c>
      <c r="C59" s="34">
        <f>SUM(C60:C61)</f>
        <v>0.32</v>
      </c>
      <c r="D59" s="34">
        <f>SUM(D60:D61)</f>
        <v>0.34</v>
      </c>
      <c r="E59" s="27">
        <f t="shared" si="4"/>
        <v>106.25</v>
      </c>
      <c r="F59" s="34">
        <f>SUM(F60:F61)</f>
        <v>0.35000000000000003</v>
      </c>
      <c r="G59" s="27">
        <f t="shared" si="5"/>
        <v>102.94117647058825</v>
      </c>
      <c r="H59" s="34">
        <f>SUM(H60:H61)</f>
        <v>0.35000000000000003</v>
      </c>
      <c r="I59" s="27">
        <f t="shared" si="6"/>
        <v>100</v>
      </c>
      <c r="J59" s="34">
        <f>SUM(J60:J61)</f>
        <v>0.35000000000000003</v>
      </c>
      <c r="K59" s="27">
        <f t="shared" si="7"/>
        <v>100</v>
      </c>
    </row>
    <row r="60" spans="1:11" ht="23.25" customHeight="1">
      <c r="A60" s="1" t="s">
        <v>56</v>
      </c>
      <c r="B60" s="3" t="s">
        <v>21</v>
      </c>
      <c r="C60" s="2">
        <v>0.05</v>
      </c>
      <c r="D60" s="2">
        <v>0.07</v>
      </c>
      <c r="E60" s="27">
        <f t="shared" si="4"/>
        <v>140</v>
      </c>
      <c r="F60" s="2">
        <v>0.08</v>
      </c>
      <c r="G60" s="27">
        <f t="shared" si="5"/>
        <v>114.28571428571428</v>
      </c>
      <c r="H60" s="2">
        <v>0.08</v>
      </c>
      <c r="I60" s="27">
        <f t="shared" si="6"/>
        <v>100</v>
      </c>
      <c r="J60" s="2">
        <v>0.08</v>
      </c>
      <c r="K60" s="27">
        <f t="shared" si="7"/>
        <v>100</v>
      </c>
    </row>
    <row r="61" spans="1:11" ht="24" customHeight="1">
      <c r="A61" s="1" t="s">
        <v>57</v>
      </c>
      <c r="B61" s="3" t="s">
        <v>21</v>
      </c>
      <c r="C61" s="2">
        <v>0.27</v>
      </c>
      <c r="D61" s="2">
        <v>0.27</v>
      </c>
      <c r="E61" s="27">
        <f t="shared" si="4"/>
        <v>100</v>
      </c>
      <c r="F61" s="2">
        <v>0.27</v>
      </c>
      <c r="G61" s="27">
        <f t="shared" si="5"/>
        <v>100</v>
      </c>
      <c r="H61" s="2">
        <v>0.27</v>
      </c>
      <c r="I61" s="27">
        <f t="shared" si="6"/>
        <v>100</v>
      </c>
      <c r="J61" s="2">
        <v>0.27</v>
      </c>
      <c r="K61" s="27">
        <f t="shared" si="7"/>
        <v>100</v>
      </c>
    </row>
    <row r="62" spans="1:11" s="17" customFormat="1" ht="24.75" customHeight="1">
      <c r="A62" s="32" t="s">
        <v>28</v>
      </c>
      <c r="B62" s="35" t="s">
        <v>21</v>
      </c>
      <c r="C62" s="34">
        <f>SUM(C63:C64)</f>
        <v>3.6</v>
      </c>
      <c r="D62" s="34">
        <f>SUM(D63:D64)</f>
        <v>3.7</v>
      </c>
      <c r="E62" s="27">
        <f t="shared" si="4"/>
        <v>102.77777777777779</v>
      </c>
      <c r="F62" s="34">
        <f>SUM(F63:F64)</f>
        <v>3.8000000000000003</v>
      </c>
      <c r="G62" s="27">
        <f t="shared" si="5"/>
        <v>102.7027027027027</v>
      </c>
      <c r="H62" s="34">
        <f>SUM(H63:H64)</f>
        <v>3.8000000000000003</v>
      </c>
      <c r="I62" s="27">
        <f t="shared" si="6"/>
        <v>100</v>
      </c>
      <c r="J62" s="34">
        <f>SUM(J63:J64)</f>
        <v>3.8000000000000003</v>
      </c>
      <c r="K62" s="27">
        <f t="shared" si="7"/>
        <v>100</v>
      </c>
    </row>
    <row r="63" spans="1:11" ht="23.25" customHeight="1">
      <c r="A63" s="1" t="s">
        <v>56</v>
      </c>
      <c r="B63" s="3" t="s">
        <v>21</v>
      </c>
      <c r="C63" s="2">
        <v>2.1</v>
      </c>
      <c r="D63" s="2">
        <v>2.1</v>
      </c>
      <c r="E63" s="27">
        <f t="shared" si="4"/>
        <v>100</v>
      </c>
      <c r="F63" s="2">
        <v>2.2</v>
      </c>
      <c r="G63" s="27">
        <f t="shared" si="5"/>
        <v>104.76190476190477</v>
      </c>
      <c r="H63" s="2">
        <v>2.2</v>
      </c>
      <c r="I63" s="27">
        <f t="shared" si="6"/>
        <v>100</v>
      </c>
      <c r="J63" s="2">
        <v>2.2</v>
      </c>
      <c r="K63" s="27">
        <f t="shared" si="7"/>
        <v>100</v>
      </c>
    </row>
    <row r="64" spans="1:11" ht="26.25" customHeight="1">
      <c r="A64" s="1" t="s">
        <v>57</v>
      </c>
      <c r="B64" s="3" t="s">
        <v>21</v>
      </c>
      <c r="C64" s="2">
        <v>1.5</v>
      </c>
      <c r="D64" s="2">
        <v>1.6</v>
      </c>
      <c r="E64" s="27">
        <f t="shared" si="4"/>
        <v>106.66666666666667</v>
      </c>
      <c r="F64" s="2">
        <v>1.6</v>
      </c>
      <c r="G64" s="27">
        <f t="shared" si="5"/>
        <v>100</v>
      </c>
      <c r="H64" s="2">
        <v>1.6</v>
      </c>
      <c r="I64" s="27">
        <f t="shared" si="6"/>
        <v>100</v>
      </c>
      <c r="J64" s="2">
        <v>1.6</v>
      </c>
      <c r="K64" s="27">
        <f t="shared" si="7"/>
        <v>100</v>
      </c>
    </row>
    <row r="65" spans="1:11" s="17" customFormat="1" ht="25.5" customHeight="1">
      <c r="A65" s="32" t="s">
        <v>29</v>
      </c>
      <c r="B65" s="35" t="s">
        <v>77</v>
      </c>
      <c r="C65" s="34">
        <f>SUM(C66:C67)</f>
        <v>2.3000000000000003</v>
      </c>
      <c r="D65" s="34">
        <f>SUM(D66:D67)</f>
        <v>2.3000000000000003</v>
      </c>
      <c r="E65" s="27">
        <f t="shared" si="4"/>
        <v>100</v>
      </c>
      <c r="F65" s="34">
        <f>SUM(F66:F67)</f>
        <v>2.3000000000000003</v>
      </c>
      <c r="G65" s="27">
        <f t="shared" si="5"/>
        <v>100</v>
      </c>
      <c r="H65" s="34">
        <f>SUM(H66:H67)</f>
        <v>2.3000000000000003</v>
      </c>
      <c r="I65" s="27">
        <f t="shared" si="6"/>
        <v>100</v>
      </c>
      <c r="J65" s="34">
        <f>SUM(J66:J67)</f>
        <v>2.3000000000000003</v>
      </c>
      <c r="K65" s="27">
        <f t="shared" si="7"/>
        <v>100</v>
      </c>
    </row>
    <row r="66" spans="1:11" ht="29.25" customHeight="1">
      <c r="A66" s="1" t="s">
        <v>56</v>
      </c>
      <c r="B66" s="3" t="s">
        <v>77</v>
      </c>
      <c r="C66" s="2">
        <v>0.2</v>
      </c>
      <c r="D66" s="2">
        <v>0.2</v>
      </c>
      <c r="E66" s="27">
        <f t="shared" si="4"/>
        <v>100</v>
      </c>
      <c r="F66" s="2">
        <v>0.2</v>
      </c>
      <c r="G66" s="27">
        <f t="shared" si="5"/>
        <v>100</v>
      </c>
      <c r="H66" s="2">
        <v>0.2</v>
      </c>
      <c r="I66" s="27">
        <f t="shared" si="6"/>
        <v>100</v>
      </c>
      <c r="J66" s="2">
        <v>0.2</v>
      </c>
      <c r="K66" s="27">
        <f t="shared" si="7"/>
        <v>100</v>
      </c>
    </row>
    <row r="67" spans="1:11" ht="29.25" customHeight="1">
      <c r="A67" s="1" t="s">
        <v>57</v>
      </c>
      <c r="B67" s="3" t="s">
        <v>77</v>
      </c>
      <c r="C67" s="2">
        <v>2.1</v>
      </c>
      <c r="D67" s="2">
        <v>2.1</v>
      </c>
      <c r="E67" s="27">
        <f t="shared" si="4"/>
        <v>100</v>
      </c>
      <c r="F67" s="2">
        <v>2.1</v>
      </c>
      <c r="G67" s="27">
        <f t="shared" si="5"/>
        <v>100</v>
      </c>
      <c r="H67" s="2">
        <v>2.1</v>
      </c>
      <c r="I67" s="27">
        <f t="shared" si="6"/>
        <v>100</v>
      </c>
      <c r="J67" s="2">
        <v>2.1</v>
      </c>
      <c r="K67" s="27">
        <f t="shared" si="7"/>
        <v>100</v>
      </c>
    </row>
    <row r="68" spans="1:11" s="16" customFormat="1" ht="57.75" customHeight="1">
      <c r="A68" s="32" t="s">
        <v>11</v>
      </c>
      <c r="B68" s="35"/>
      <c r="C68" s="36"/>
      <c r="D68" s="36"/>
      <c r="E68" s="27"/>
      <c r="F68" s="36"/>
      <c r="G68" s="27"/>
      <c r="H68" s="36"/>
      <c r="I68" s="27"/>
      <c r="J68" s="36"/>
      <c r="K68" s="27"/>
    </row>
    <row r="69" spans="1:11" s="17" customFormat="1" ht="27.75" customHeight="1">
      <c r="A69" s="32" t="s">
        <v>31</v>
      </c>
      <c r="B69" s="35" t="s">
        <v>30</v>
      </c>
      <c r="C69" s="34">
        <f>SUM(C70:C71)</f>
        <v>806</v>
      </c>
      <c r="D69" s="34">
        <f>SUM(D70:D71)</f>
        <v>823</v>
      </c>
      <c r="E69" s="27">
        <f t="shared" si="4"/>
        <v>102.10918114143921</v>
      </c>
      <c r="F69" s="34">
        <f>SUM(F70:F71)</f>
        <v>852</v>
      </c>
      <c r="G69" s="27">
        <f t="shared" si="5"/>
        <v>103.52369380315918</v>
      </c>
      <c r="H69" s="34">
        <f>SUM(H70:H71)</f>
        <v>861</v>
      </c>
      <c r="I69" s="27">
        <f t="shared" si="6"/>
        <v>101.05633802816902</v>
      </c>
      <c r="J69" s="34">
        <f>SUM(J70:J71)</f>
        <v>861</v>
      </c>
      <c r="K69" s="27">
        <f t="shared" si="7"/>
        <v>100</v>
      </c>
    </row>
    <row r="70" spans="1:11" ht="23.25" customHeight="1">
      <c r="A70" s="1" t="s">
        <v>56</v>
      </c>
      <c r="B70" s="3" t="s">
        <v>30</v>
      </c>
      <c r="C70" s="2">
        <v>458</v>
      </c>
      <c r="D70" s="2">
        <v>475</v>
      </c>
      <c r="E70" s="27">
        <f t="shared" si="4"/>
        <v>103.7117903930131</v>
      </c>
      <c r="F70" s="2">
        <v>504</v>
      </c>
      <c r="G70" s="27">
        <f t="shared" si="5"/>
        <v>106.10526315789474</v>
      </c>
      <c r="H70" s="2">
        <v>504</v>
      </c>
      <c r="I70" s="27">
        <f t="shared" si="6"/>
        <v>100</v>
      </c>
      <c r="J70" s="2">
        <v>504</v>
      </c>
      <c r="K70" s="27">
        <f t="shared" si="7"/>
        <v>100</v>
      </c>
    </row>
    <row r="71" spans="1:11" ht="28.5" customHeight="1">
      <c r="A71" s="1" t="s">
        <v>57</v>
      </c>
      <c r="B71" s="3" t="s">
        <v>30</v>
      </c>
      <c r="C71" s="2">
        <v>348</v>
      </c>
      <c r="D71" s="2">
        <v>348</v>
      </c>
      <c r="E71" s="27">
        <f t="shared" si="4"/>
        <v>100</v>
      </c>
      <c r="F71" s="2">
        <v>348</v>
      </c>
      <c r="G71" s="27">
        <f t="shared" si="5"/>
        <v>100</v>
      </c>
      <c r="H71" s="2">
        <v>357</v>
      </c>
      <c r="I71" s="27">
        <f t="shared" si="6"/>
        <v>102.58620689655173</v>
      </c>
      <c r="J71" s="2">
        <v>357</v>
      </c>
      <c r="K71" s="27">
        <f t="shared" si="7"/>
        <v>100</v>
      </c>
    </row>
    <row r="72" spans="1:11" ht="48.75" customHeight="1">
      <c r="A72" s="43" t="s">
        <v>32</v>
      </c>
      <c r="B72" s="11" t="s">
        <v>30</v>
      </c>
      <c r="C72" s="44">
        <f>SUM(C73:C74)</f>
        <v>527</v>
      </c>
      <c r="D72" s="44">
        <f>SUM(D73:D74)</f>
        <v>527</v>
      </c>
      <c r="E72" s="26">
        <f t="shared" si="4"/>
        <v>100</v>
      </c>
      <c r="F72" s="44">
        <f>SUM(F73:F74)</f>
        <v>527</v>
      </c>
      <c r="G72" s="26">
        <f t="shared" si="5"/>
        <v>100</v>
      </c>
      <c r="H72" s="44">
        <f>SUM(H73:H74)</f>
        <v>527</v>
      </c>
      <c r="I72" s="26">
        <f t="shared" si="6"/>
        <v>100</v>
      </c>
      <c r="J72" s="44">
        <f>SUM(J73:J74)</f>
        <v>537</v>
      </c>
      <c r="K72" s="26">
        <f t="shared" si="7"/>
        <v>101.89753320683113</v>
      </c>
    </row>
    <row r="73" spans="1:11" ht="27" customHeight="1">
      <c r="A73" s="1" t="s">
        <v>56</v>
      </c>
      <c r="B73" s="3" t="s">
        <v>30</v>
      </c>
      <c r="C73" s="2">
        <v>338</v>
      </c>
      <c r="D73" s="2">
        <v>338</v>
      </c>
      <c r="E73" s="26">
        <f t="shared" si="4"/>
        <v>100</v>
      </c>
      <c r="F73" s="2">
        <v>338</v>
      </c>
      <c r="G73" s="26">
        <f t="shared" si="5"/>
        <v>100</v>
      </c>
      <c r="H73" s="2">
        <v>338</v>
      </c>
      <c r="I73" s="26">
        <f t="shared" si="6"/>
        <v>100</v>
      </c>
      <c r="J73" s="2">
        <v>348</v>
      </c>
      <c r="K73" s="26">
        <f t="shared" si="7"/>
        <v>102.9585798816568</v>
      </c>
    </row>
    <row r="74" spans="1:11" ht="26.25" customHeight="1">
      <c r="A74" s="1" t="s">
        <v>57</v>
      </c>
      <c r="B74" s="3" t="s">
        <v>30</v>
      </c>
      <c r="C74" s="2">
        <v>189</v>
      </c>
      <c r="D74" s="2">
        <v>189</v>
      </c>
      <c r="E74" s="26">
        <f t="shared" si="4"/>
        <v>100</v>
      </c>
      <c r="F74" s="2">
        <v>189</v>
      </c>
      <c r="G74" s="26">
        <f t="shared" si="5"/>
        <v>100</v>
      </c>
      <c r="H74" s="2">
        <v>189</v>
      </c>
      <c r="I74" s="26">
        <f t="shared" si="6"/>
        <v>100</v>
      </c>
      <c r="J74" s="2">
        <v>189</v>
      </c>
      <c r="K74" s="26">
        <f t="shared" si="7"/>
        <v>100</v>
      </c>
    </row>
    <row r="75" spans="1:11" s="17" customFormat="1" ht="19.5" customHeight="1">
      <c r="A75" s="32" t="s">
        <v>33</v>
      </c>
      <c r="B75" s="35" t="s">
        <v>30</v>
      </c>
      <c r="C75" s="34">
        <f>SUM(C76:C76)</f>
        <v>821</v>
      </c>
      <c r="D75" s="34">
        <f>SUM(D76:D76)</f>
        <v>827</v>
      </c>
      <c r="E75" s="27">
        <f t="shared" si="4"/>
        <v>100.7308160779537</v>
      </c>
      <c r="F75" s="34">
        <f>SUM(F76:F76)</f>
        <v>827</v>
      </c>
      <c r="G75" s="27">
        <f t="shared" si="5"/>
        <v>100</v>
      </c>
      <c r="H75" s="34">
        <f>SUM(H76:H76)</f>
        <v>827</v>
      </c>
      <c r="I75" s="27">
        <f t="shared" si="6"/>
        <v>100</v>
      </c>
      <c r="J75" s="34">
        <f>SUM(J76:J76)</f>
        <v>827</v>
      </c>
      <c r="K75" s="27">
        <f t="shared" si="7"/>
        <v>100</v>
      </c>
    </row>
    <row r="76" spans="1:11" ht="20.25" customHeight="1">
      <c r="A76" s="1" t="s">
        <v>57</v>
      </c>
      <c r="B76" s="3" t="s">
        <v>30</v>
      </c>
      <c r="C76" s="2">
        <v>821</v>
      </c>
      <c r="D76" s="2">
        <v>827</v>
      </c>
      <c r="E76" s="27">
        <f t="shared" si="4"/>
        <v>100.7308160779537</v>
      </c>
      <c r="F76" s="2">
        <v>827</v>
      </c>
      <c r="G76" s="27">
        <f t="shared" si="5"/>
        <v>100</v>
      </c>
      <c r="H76" s="2">
        <v>827</v>
      </c>
      <c r="I76" s="27">
        <f t="shared" si="6"/>
        <v>100</v>
      </c>
      <c r="J76" s="2">
        <v>827</v>
      </c>
      <c r="K76" s="27">
        <f t="shared" si="7"/>
        <v>100</v>
      </c>
    </row>
    <row r="77" spans="1:11" s="17" customFormat="1" ht="21" customHeight="1">
      <c r="A77" s="32" t="s">
        <v>35</v>
      </c>
      <c r="B77" s="35" t="s">
        <v>34</v>
      </c>
      <c r="C77" s="34">
        <f>SUM(C78:C78)</f>
        <v>58</v>
      </c>
      <c r="D77" s="34">
        <f>SUM(D78:D78)</f>
        <v>59</v>
      </c>
      <c r="E77" s="27">
        <f t="shared" si="4"/>
        <v>101.72413793103448</v>
      </c>
      <c r="F77" s="34">
        <f>SUM(F78:F78)</f>
        <v>61</v>
      </c>
      <c r="G77" s="27">
        <f t="shared" si="5"/>
        <v>103.38983050847457</v>
      </c>
      <c r="H77" s="34">
        <f>SUM(H78:H78)</f>
        <v>61</v>
      </c>
      <c r="I77" s="27">
        <f t="shared" si="6"/>
        <v>100</v>
      </c>
      <c r="J77" s="34">
        <f>SUM(J78:J78)</f>
        <v>61</v>
      </c>
      <c r="K77" s="27">
        <f t="shared" si="7"/>
        <v>100</v>
      </c>
    </row>
    <row r="78" spans="1:11" ht="19.5" customHeight="1">
      <c r="A78" s="1" t="s">
        <v>57</v>
      </c>
      <c r="B78" s="3" t="s">
        <v>34</v>
      </c>
      <c r="C78" s="2">
        <v>58</v>
      </c>
      <c r="D78" s="2">
        <v>59</v>
      </c>
      <c r="E78" s="27">
        <v>61</v>
      </c>
      <c r="F78" s="2">
        <v>61</v>
      </c>
      <c r="G78" s="27">
        <f aca="true" t="shared" si="8" ref="G78:G151">F78/D78*100</f>
        <v>103.38983050847457</v>
      </c>
      <c r="H78" s="2">
        <v>61</v>
      </c>
      <c r="I78" s="27">
        <f aca="true" t="shared" si="9" ref="I78:I89">H78/F78*100</f>
        <v>100</v>
      </c>
      <c r="J78" s="2">
        <v>61</v>
      </c>
      <c r="K78" s="27">
        <f aca="true" t="shared" si="10" ref="K78:K151">J78/H78*100</f>
        <v>100</v>
      </c>
    </row>
    <row r="79" spans="1:11" ht="41.25" customHeight="1">
      <c r="A79" s="32" t="s">
        <v>118</v>
      </c>
      <c r="B79" s="11" t="s">
        <v>21</v>
      </c>
      <c r="C79" s="34">
        <f>SUM(C80:C80)</f>
        <v>0.655</v>
      </c>
      <c r="D79" s="34">
        <f>SUM(D80:D80)</f>
        <v>0.665</v>
      </c>
      <c r="E79" s="27">
        <f aca="true" t="shared" si="11" ref="E79:E151">D79/C79*100</f>
        <v>101.52671755725191</v>
      </c>
      <c r="F79" s="34">
        <f>SUM(F80:F80)</f>
        <v>0.672</v>
      </c>
      <c r="G79" s="27">
        <f t="shared" si="8"/>
        <v>101.05263157894737</v>
      </c>
      <c r="H79" s="34">
        <f>SUM(H80:H80)</f>
        <v>0.675</v>
      </c>
      <c r="I79" s="27">
        <f t="shared" si="9"/>
        <v>100.44642857142858</v>
      </c>
      <c r="J79" s="34">
        <f>SUM(J80:J80)</f>
        <v>0.676</v>
      </c>
      <c r="K79" s="27">
        <f t="shared" si="10"/>
        <v>100.14814814814814</v>
      </c>
    </row>
    <row r="80" spans="1:11" ht="21" customHeight="1">
      <c r="A80" s="1" t="s">
        <v>56</v>
      </c>
      <c r="B80" s="3" t="s">
        <v>21</v>
      </c>
      <c r="C80" s="2">
        <v>0.655</v>
      </c>
      <c r="D80" s="2">
        <v>0.665</v>
      </c>
      <c r="E80" s="27">
        <f>D80/C80*100</f>
        <v>101.52671755725191</v>
      </c>
      <c r="F80" s="2">
        <v>0.672</v>
      </c>
      <c r="G80" s="27">
        <f>F80/D80*100</f>
        <v>101.05263157894737</v>
      </c>
      <c r="H80" s="2">
        <v>0.675</v>
      </c>
      <c r="I80" s="27">
        <f t="shared" si="9"/>
        <v>100.44642857142858</v>
      </c>
      <c r="J80" s="2">
        <v>0.676</v>
      </c>
      <c r="K80" s="27">
        <f>J80/H80*100</f>
        <v>100.14814814814814</v>
      </c>
    </row>
    <row r="81" spans="1:11" s="16" customFormat="1" ht="59.25" customHeight="1">
      <c r="A81" s="32" t="s">
        <v>116</v>
      </c>
      <c r="B81" s="35" t="s">
        <v>72</v>
      </c>
      <c r="C81" s="34">
        <v>820.6</v>
      </c>
      <c r="D81" s="34">
        <v>887.6</v>
      </c>
      <c r="E81" s="27">
        <f t="shared" si="11"/>
        <v>108.16475749451622</v>
      </c>
      <c r="F81" s="34">
        <v>965.4</v>
      </c>
      <c r="G81" s="27">
        <f t="shared" si="8"/>
        <v>108.76520955385307</v>
      </c>
      <c r="H81" s="34">
        <v>1080.7</v>
      </c>
      <c r="I81" s="27">
        <f t="shared" si="9"/>
        <v>111.9432359643671</v>
      </c>
      <c r="J81" s="34">
        <v>1183.4</v>
      </c>
      <c r="K81" s="27">
        <f t="shared" si="10"/>
        <v>109.50309984269455</v>
      </c>
    </row>
    <row r="82" spans="1:11" s="16" customFormat="1" ht="59.25" customHeight="1">
      <c r="A82" s="32" t="s">
        <v>117</v>
      </c>
      <c r="B82" s="35" t="s">
        <v>72</v>
      </c>
      <c r="C82" s="34">
        <v>1.9</v>
      </c>
      <c r="D82" s="34">
        <v>2</v>
      </c>
      <c r="E82" s="27">
        <f t="shared" si="11"/>
        <v>105.26315789473684</v>
      </c>
      <c r="F82" s="34">
        <v>2.1</v>
      </c>
      <c r="G82" s="27">
        <f t="shared" si="8"/>
        <v>105</v>
      </c>
      <c r="H82" s="34">
        <v>2.2</v>
      </c>
      <c r="I82" s="27">
        <f t="shared" si="9"/>
        <v>104.76190476190477</v>
      </c>
      <c r="J82" s="34">
        <v>2.3</v>
      </c>
      <c r="K82" s="27">
        <f t="shared" si="10"/>
        <v>104.54545454545452</v>
      </c>
    </row>
    <row r="83" spans="1:11" s="16" customFormat="1" ht="59.25" customHeight="1">
      <c r="A83" s="32" t="s">
        <v>110</v>
      </c>
      <c r="B83" s="35" t="s">
        <v>72</v>
      </c>
      <c r="C83" s="34">
        <v>95.3</v>
      </c>
      <c r="D83" s="34">
        <v>106</v>
      </c>
      <c r="E83" s="27">
        <f t="shared" si="11"/>
        <v>111.22770199370409</v>
      </c>
      <c r="F83" s="34">
        <v>115.4</v>
      </c>
      <c r="G83" s="27">
        <f t="shared" si="8"/>
        <v>108.8679245283019</v>
      </c>
      <c r="H83" s="34">
        <v>120.1</v>
      </c>
      <c r="I83" s="27">
        <f t="shared" si="9"/>
        <v>104.07279029462737</v>
      </c>
      <c r="J83" s="34">
        <v>125.7</v>
      </c>
      <c r="K83" s="27">
        <f t="shared" si="10"/>
        <v>104.66278101582016</v>
      </c>
    </row>
    <row r="84" spans="1:11" s="46" customFormat="1" ht="58.5" customHeight="1">
      <c r="A84" s="43" t="s">
        <v>96</v>
      </c>
      <c r="B84" s="11" t="s">
        <v>13</v>
      </c>
      <c r="C84" s="44">
        <v>0.9</v>
      </c>
      <c r="D84" s="44">
        <v>0.9</v>
      </c>
      <c r="E84" s="45">
        <f t="shared" si="11"/>
        <v>100</v>
      </c>
      <c r="F84" s="44">
        <v>0.9</v>
      </c>
      <c r="G84" s="45">
        <f t="shared" si="8"/>
        <v>100</v>
      </c>
      <c r="H84" s="44">
        <v>0.9</v>
      </c>
      <c r="I84" s="45">
        <f t="shared" si="9"/>
        <v>100</v>
      </c>
      <c r="J84" s="44">
        <v>0.9</v>
      </c>
      <c r="K84" s="45">
        <f t="shared" si="10"/>
        <v>100</v>
      </c>
    </row>
    <row r="85" spans="1:11" s="16" customFormat="1" ht="19.5" customHeight="1">
      <c r="A85" s="32" t="s">
        <v>109</v>
      </c>
      <c r="B85" s="35" t="s">
        <v>72</v>
      </c>
      <c r="C85" s="34">
        <v>69.2</v>
      </c>
      <c r="D85" s="34">
        <v>74.9</v>
      </c>
      <c r="E85" s="27">
        <f t="shared" si="11"/>
        <v>108.23699421965318</v>
      </c>
      <c r="F85" s="34">
        <v>82</v>
      </c>
      <c r="G85" s="27">
        <f t="shared" si="8"/>
        <v>109.47930574098798</v>
      </c>
      <c r="H85" s="34">
        <v>90</v>
      </c>
      <c r="I85" s="27">
        <f t="shared" si="9"/>
        <v>109.75609756097562</v>
      </c>
      <c r="J85" s="34">
        <v>99</v>
      </c>
      <c r="K85" s="27">
        <f t="shared" si="10"/>
        <v>110.00000000000001</v>
      </c>
    </row>
    <row r="86" spans="1:11" s="16" customFormat="1" ht="95.25" customHeight="1">
      <c r="A86" s="32" t="s">
        <v>111</v>
      </c>
      <c r="B86" s="35" t="s">
        <v>72</v>
      </c>
      <c r="C86" s="44">
        <v>6.682</v>
      </c>
      <c r="D86" s="34">
        <v>7</v>
      </c>
      <c r="E86" s="27">
        <f t="shared" si="11"/>
        <v>104.75905417539657</v>
      </c>
      <c r="F86" s="34">
        <v>0</v>
      </c>
      <c r="G86" s="27">
        <f t="shared" si="8"/>
        <v>0</v>
      </c>
      <c r="H86" s="34">
        <v>0</v>
      </c>
      <c r="I86" s="27">
        <v>0</v>
      </c>
      <c r="J86" s="34">
        <v>0</v>
      </c>
      <c r="K86" s="27">
        <v>0</v>
      </c>
    </row>
    <row r="87" spans="1:11" s="18" customFormat="1" ht="19.5" customHeight="1">
      <c r="A87" s="32" t="s">
        <v>88</v>
      </c>
      <c r="B87" s="39"/>
      <c r="C87" s="40"/>
      <c r="D87" s="40"/>
      <c r="E87" s="27"/>
      <c r="F87" s="40"/>
      <c r="G87" s="27"/>
      <c r="H87" s="40"/>
      <c r="I87" s="27"/>
      <c r="J87" s="40"/>
      <c r="K87" s="27"/>
    </row>
    <row r="88" spans="1:11" ht="48" customHeight="1">
      <c r="A88" s="1" t="s">
        <v>99</v>
      </c>
      <c r="B88" s="3" t="s">
        <v>40</v>
      </c>
      <c r="C88" s="2">
        <v>387</v>
      </c>
      <c r="D88" s="2">
        <v>388</v>
      </c>
      <c r="E88" s="27">
        <f t="shared" si="11"/>
        <v>100.25839793281655</v>
      </c>
      <c r="F88" s="2">
        <v>389</v>
      </c>
      <c r="G88" s="27">
        <f t="shared" si="8"/>
        <v>100.25773195876289</v>
      </c>
      <c r="H88" s="2">
        <v>389</v>
      </c>
      <c r="I88" s="27">
        <f t="shared" si="9"/>
        <v>100</v>
      </c>
      <c r="J88" s="2">
        <v>390</v>
      </c>
      <c r="K88" s="27">
        <f t="shared" si="10"/>
        <v>100.25706940874035</v>
      </c>
    </row>
    <row r="89" spans="1:11" ht="42.75" customHeight="1">
      <c r="A89" s="1" t="s">
        <v>100</v>
      </c>
      <c r="B89" s="3" t="s">
        <v>80</v>
      </c>
      <c r="C89" s="2">
        <v>547</v>
      </c>
      <c r="D89" s="2">
        <v>548</v>
      </c>
      <c r="E89" s="27">
        <f t="shared" si="11"/>
        <v>100.18281535648994</v>
      </c>
      <c r="F89" s="2">
        <v>550</v>
      </c>
      <c r="G89" s="27">
        <f t="shared" si="8"/>
        <v>100.36496350364963</v>
      </c>
      <c r="H89" s="2">
        <v>550</v>
      </c>
      <c r="I89" s="27">
        <f t="shared" si="9"/>
        <v>100</v>
      </c>
      <c r="J89" s="2">
        <v>550</v>
      </c>
      <c r="K89" s="27">
        <f t="shared" si="10"/>
        <v>100</v>
      </c>
    </row>
    <row r="90" spans="1:11" ht="46.5" customHeight="1">
      <c r="A90" s="43" t="s">
        <v>135</v>
      </c>
      <c r="B90" s="47"/>
      <c r="C90" s="2"/>
      <c r="D90" s="2"/>
      <c r="E90" s="27"/>
      <c r="F90" s="2"/>
      <c r="G90" s="27"/>
      <c r="H90" s="2"/>
      <c r="I90" s="27"/>
      <c r="J90" s="2"/>
      <c r="K90" s="27"/>
    </row>
    <row r="91" spans="1:11" ht="46.5" customHeight="1">
      <c r="A91" s="1" t="s">
        <v>136</v>
      </c>
      <c r="B91" s="48" t="s">
        <v>72</v>
      </c>
      <c r="C91" s="2">
        <f>C92/0.13</f>
        <v>317.4991124260355</v>
      </c>
      <c r="D91" s="2">
        <f>D92/0.13</f>
        <v>262.9585798816568</v>
      </c>
      <c r="E91" s="27">
        <f t="shared" si="11"/>
        <v>82.8218314918646</v>
      </c>
      <c r="F91" s="2">
        <f>F92/0.13</f>
        <v>265.32544378698225</v>
      </c>
      <c r="G91" s="27">
        <f t="shared" si="8"/>
        <v>100.90009000900089</v>
      </c>
      <c r="H91" s="2">
        <f>H92/0.13</f>
        <v>291.71597633136093</v>
      </c>
      <c r="I91" s="27">
        <f aca="true" t="shared" si="12" ref="I91:I98">H91/F91*100</f>
        <v>109.9464763603925</v>
      </c>
      <c r="J91" s="2">
        <f>J92/0.13</f>
        <v>306.5088757396449</v>
      </c>
      <c r="K91" s="27">
        <f t="shared" si="10"/>
        <v>105.07099391480727</v>
      </c>
    </row>
    <row r="92" spans="1:11" ht="46.5" customHeight="1">
      <c r="A92" s="1" t="s">
        <v>137</v>
      </c>
      <c r="B92" s="48" t="s">
        <v>72</v>
      </c>
      <c r="C92" s="2">
        <f>C94/13%</f>
        <v>41.274884615384615</v>
      </c>
      <c r="D92" s="2">
        <f>D94/13%</f>
        <v>34.184615384615384</v>
      </c>
      <c r="E92" s="27">
        <f t="shared" si="11"/>
        <v>82.82183149186459</v>
      </c>
      <c r="F92" s="2">
        <f>F94/13%</f>
        <v>34.49230769230769</v>
      </c>
      <c r="G92" s="27">
        <f t="shared" si="8"/>
        <v>100.90009000900089</v>
      </c>
      <c r="H92" s="2">
        <f>H94/13%</f>
        <v>37.92307692307692</v>
      </c>
      <c r="I92" s="27">
        <f t="shared" si="12"/>
        <v>109.9464763603925</v>
      </c>
      <c r="J92" s="2">
        <f>J94/13%</f>
        <v>39.84615384615384</v>
      </c>
      <c r="K92" s="27">
        <f t="shared" si="10"/>
        <v>105.0709939148073</v>
      </c>
    </row>
    <row r="93" spans="1:11" ht="46.5" customHeight="1">
      <c r="A93" s="1" t="s">
        <v>138</v>
      </c>
      <c r="B93" s="48" t="s">
        <v>15</v>
      </c>
      <c r="C93" s="2">
        <v>13</v>
      </c>
      <c r="D93" s="2">
        <v>13</v>
      </c>
      <c r="E93" s="27">
        <f t="shared" si="11"/>
        <v>100</v>
      </c>
      <c r="F93" s="2">
        <v>13</v>
      </c>
      <c r="G93" s="27">
        <f t="shared" si="8"/>
        <v>100</v>
      </c>
      <c r="H93" s="2">
        <v>13</v>
      </c>
      <c r="I93" s="27">
        <f t="shared" si="12"/>
        <v>100</v>
      </c>
      <c r="J93" s="2">
        <v>13</v>
      </c>
      <c r="K93" s="27">
        <f t="shared" si="10"/>
        <v>100</v>
      </c>
    </row>
    <row r="94" spans="1:11" ht="46.5" customHeight="1">
      <c r="A94" s="1" t="s">
        <v>139</v>
      </c>
      <c r="B94" s="48" t="s">
        <v>72</v>
      </c>
      <c r="C94" s="50">
        <v>5.365735</v>
      </c>
      <c r="D94" s="2">
        <v>4.444</v>
      </c>
      <c r="E94" s="27">
        <f t="shared" si="11"/>
        <v>82.82183149186459</v>
      </c>
      <c r="F94" s="2">
        <v>4.484</v>
      </c>
      <c r="G94" s="27">
        <f t="shared" si="8"/>
        <v>100.9000900090009</v>
      </c>
      <c r="H94" s="2">
        <v>4.93</v>
      </c>
      <c r="I94" s="27">
        <f t="shared" si="12"/>
        <v>109.9464763603925</v>
      </c>
      <c r="J94" s="2">
        <v>5.18</v>
      </c>
      <c r="K94" s="27">
        <f t="shared" si="10"/>
        <v>105.0709939148073</v>
      </c>
    </row>
    <row r="95" spans="1:11" ht="96" customHeight="1">
      <c r="A95" s="1" t="s">
        <v>140</v>
      </c>
      <c r="B95" s="48" t="s">
        <v>72</v>
      </c>
      <c r="C95" s="50">
        <v>0.00013</v>
      </c>
      <c r="D95" s="2">
        <v>0.002</v>
      </c>
      <c r="E95" s="27">
        <f t="shared" si="11"/>
        <v>1538.4615384615386</v>
      </c>
      <c r="F95" s="2">
        <v>0.003</v>
      </c>
      <c r="G95" s="27">
        <f t="shared" si="8"/>
        <v>150</v>
      </c>
      <c r="H95" s="2">
        <v>0.003</v>
      </c>
      <c r="I95" s="27">
        <f t="shared" si="12"/>
        <v>100</v>
      </c>
      <c r="J95" s="2">
        <v>0.003</v>
      </c>
      <c r="K95" s="27">
        <f t="shared" si="10"/>
        <v>100</v>
      </c>
    </row>
    <row r="96" spans="1:11" ht="58.5" customHeight="1">
      <c r="A96" s="1" t="s">
        <v>141</v>
      </c>
      <c r="B96" s="48" t="s">
        <v>72</v>
      </c>
      <c r="C96" s="50">
        <v>0.075695</v>
      </c>
      <c r="D96" s="2">
        <v>0.059</v>
      </c>
      <c r="E96" s="27">
        <f t="shared" si="11"/>
        <v>77.9443820595812</v>
      </c>
      <c r="F96" s="2">
        <v>0.062</v>
      </c>
      <c r="G96" s="27">
        <f t="shared" si="8"/>
        <v>105.08474576271188</v>
      </c>
      <c r="H96" s="2">
        <v>0.062</v>
      </c>
      <c r="I96" s="27">
        <f t="shared" si="12"/>
        <v>100</v>
      </c>
      <c r="J96" s="2">
        <v>0.062</v>
      </c>
      <c r="K96" s="27">
        <f t="shared" si="10"/>
        <v>100</v>
      </c>
    </row>
    <row r="97" spans="1:11" ht="72.75" customHeight="1">
      <c r="A97" s="1" t="s">
        <v>142</v>
      </c>
      <c r="B97" s="48" t="s">
        <v>72</v>
      </c>
      <c r="C97" s="50">
        <v>0.003051</v>
      </c>
      <c r="D97" s="2">
        <v>0.003</v>
      </c>
      <c r="E97" s="27">
        <f t="shared" si="11"/>
        <v>98.32841691248771</v>
      </c>
      <c r="F97" s="2">
        <v>0.003</v>
      </c>
      <c r="G97" s="27">
        <f t="shared" si="8"/>
        <v>100</v>
      </c>
      <c r="H97" s="2">
        <v>0.003</v>
      </c>
      <c r="I97" s="27">
        <f t="shared" si="12"/>
        <v>100</v>
      </c>
      <c r="J97" s="2">
        <v>0.003</v>
      </c>
      <c r="K97" s="27">
        <f t="shared" si="10"/>
        <v>100</v>
      </c>
    </row>
    <row r="98" spans="1:11" ht="46.5" customHeight="1">
      <c r="A98" s="1" t="s">
        <v>143</v>
      </c>
      <c r="B98" s="48" t="s">
        <v>72</v>
      </c>
      <c r="C98" s="2">
        <f>SUM(C94:C97)</f>
        <v>5.444611</v>
      </c>
      <c r="D98" s="2">
        <f>SUM(D94:D97)</f>
        <v>4.508</v>
      </c>
      <c r="E98" s="27">
        <f t="shared" si="11"/>
        <v>82.79746707340524</v>
      </c>
      <c r="F98" s="2">
        <f>SUM(F94:F97)</f>
        <v>4.5520000000000005</v>
      </c>
      <c r="G98" s="27">
        <f t="shared" si="8"/>
        <v>100.97604259094943</v>
      </c>
      <c r="H98" s="2">
        <f>SUM(H94:H97)</f>
        <v>4.998</v>
      </c>
      <c r="I98" s="27">
        <f t="shared" si="12"/>
        <v>109.79789103690685</v>
      </c>
      <c r="J98" s="2">
        <f>SUM(J94:J97)</f>
        <v>5.248</v>
      </c>
      <c r="K98" s="27">
        <f>J98/H98*100</f>
        <v>105.00200080032013</v>
      </c>
    </row>
    <row r="99" spans="1:11" ht="68.25" customHeight="1">
      <c r="A99" s="43" t="s">
        <v>144</v>
      </c>
      <c r="B99" s="48"/>
      <c r="C99" s="2"/>
      <c r="D99" s="2"/>
      <c r="E99" s="27"/>
      <c r="F99" s="2"/>
      <c r="G99" s="27"/>
      <c r="H99" s="2"/>
      <c r="I99" s="27"/>
      <c r="J99" s="2"/>
      <c r="K99" s="27"/>
    </row>
    <row r="100" spans="1:11" ht="46.5" customHeight="1">
      <c r="A100" s="51" t="s">
        <v>154</v>
      </c>
      <c r="B100" s="48" t="s">
        <v>72</v>
      </c>
      <c r="C100" s="50">
        <v>5.661</v>
      </c>
      <c r="D100" s="2">
        <v>6.825</v>
      </c>
      <c r="E100" s="27">
        <f t="shared" si="11"/>
        <v>120.56173820879705</v>
      </c>
      <c r="F100" s="2">
        <v>5.767</v>
      </c>
      <c r="G100" s="27">
        <f t="shared" si="8"/>
        <v>84.4981684981685</v>
      </c>
      <c r="H100" s="2">
        <v>5.767</v>
      </c>
      <c r="I100" s="27">
        <f>H100/F100*100</f>
        <v>100</v>
      </c>
      <c r="J100" s="2">
        <v>5.767</v>
      </c>
      <c r="K100" s="27">
        <f>J100/H100*100</f>
        <v>100</v>
      </c>
    </row>
    <row r="101" spans="1:11" ht="60" customHeight="1">
      <c r="A101" s="51" t="s">
        <v>155</v>
      </c>
      <c r="B101" s="48" t="s">
        <v>72</v>
      </c>
      <c r="C101" s="50">
        <f>C100-C102</f>
        <v>3.2159999999999997</v>
      </c>
      <c r="D101" s="50">
        <f>D100-D102</f>
        <v>4.625</v>
      </c>
      <c r="E101" s="27">
        <f t="shared" si="11"/>
        <v>143.81218905472636</v>
      </c>
      <c r="F101" s="50">
        <f>F100-F102</f>
        <v>4.008000000000001</v>
      </c>
      <c r="G101" s="27">
        <f t="shared" si="8"/>
        <v>86.65945945945947</v>
      </c>
      <c r="H101" s="50">
        <f>H100-H102</f>
        <v>4.008000000000001</v>
      </c>
      <c r="I101" s="27">
        <f>H101/F101*100</f>
        <v>100</v>
      </c>
      <c r="J101" s="50">
        <f>J100-J102</f>
        <v>4.008000000000001</v>
      </c>
      <c r="K101" s="27">
        <f>J101/H101*100</f>
        <v>100</v>
      </c>
    </row>
    <row r="102" spans="1:11" ht="78" customHeight="1">
      <c r="A102" s="1" t="s">
        <v>156</v>
      </c>
      <c r="B102" s="48" t="s">
        <v>72</v>
      </c>
      <c r="C102" s="50">
        <v>2.445</v>
      </c>
      <c r="D102" s="2">
        <v>2.2</v>
      </c>
      <c r="E102" s="27">
        <f t="shared" si="11"/>
        <v>89.9795501022495</v>
      </c>
      <c r="F102" s="2">
        <v>1.759</v>
      </c>
      <c r="G102" s="27">
        <f t="shared" si="8"/>
        <v>79.95454545454544</v>
      </c>
      <c r="H102" s="2">
        <v>1.759</v>
      </c>
      <c r="I102" s="27">
        <f>H102/F102*100</f>
        <v>100</v>
      </c>
      <c r="J102" s="2">
        <v>1.759</v>
      </c>
      <c r="K102" s="27">
        <f>J102/H102*100</f>
        <v>100</v>
      </c>
    </row>
    <row r="103" spans="1:11" ht="46.5" customHeight="1">
      <c r="A103" s="43" t="s">
        <v>145</v>
      </c>
      <c r="B103" s="49"/>
      <c r="C103" s="2"/>
      <c r="D103" s="2"/>
      <c r="E103" s="27"/>
      <c r="F103" s="2"/>
      <c r="G103" s="27"/>
      <c r="H103" s="2"/>
      <c r="I103" s="27"/>
      <c r="J103" s="2"/>
      <c r="K103" s="27"/>
    </row>
    <row r="104" spans="1:11" ht="62.25" customHeight="1">
      <c r="A104" s="1" t="s">
        <v>146</v>
      </c>
      <c r="B104" s="48" t="s">
        <v>40</v>
      </c>
      <c r="C104" s="2">
        <v>1</v>
      </c>
      <c r="D104" s="2">
        <v>1</v>
      </c>
      <c r="E104" s="27">
        <f t="shared" si="11"/>
        <v>100</v>
      </c>
      <c r="F104" s="2">
        <v>1</v>
      </c>
      <c r="G104" s="27">
        <f t="shared" si="8"/>
        <v>100</v>
      </c>
      <c r="H104" s="2">
        <v>1</v>
      </c>
      <c r="I104" s="27">
        <f aca="true" t="shared" si="13" ref="I104:I112">H104/F104*100</f>
        <v>100</v>
      </c>
      <c r="J104" s="2">
        <v>1</v>
      </c>
      <c r="K104" s="27">
        <f aca="true" t="shared" si="14" ref="K104:K112">J104/H104*100</f>
        <v>100</v>
      </c>
    </row>
    <row r="105" spans="1:11" ht="52.5" customHeight="1">
      <c r="A105" s="1" t="s">
        <v>147</v>
      </c>
      <c r="B105" s="48" t="s">
        <v>72</v>
      </c>
      <c r="C105" s="2">
        <v>1.725</v>
      </c>
      <c r="D105" s="2">
        <v>1.91</v>
      </c>
      <c r="E105" s="27">
        <f t="shared" si="11"/>
        <v>110.72463768115941</v>
      </c>
      <c r="F105" s="2">
        <v>2.21</v>
      </c>
      <c r="G105" s="27">
        <f t="shared" si="8"/>
        <v>115.70680628272252</v>
      </c>
      <c r="H105" s="2">
        <v>2.21</v>
      </c>
      <c r="I105" s="27">
        <f t="shared" si="13"/>
        <v>100</v>
      </c>
      <c r="J105" s="2">
        <v>2.21</v>
      </c>
      <c r="K105" s="27">
        <f t="shared" si="14"/>
        <v>100</v>
      </c>
    </row>
    <row r="106" spans="1:11" ht="62.25" customHeight="1">
      <c r="A106" s="1" t="s">
        <v>148</v>
      </c>
      <c r="B106" s="48" t="s">
        <v>72</v>
      </c>
      <c r="C106" s="2">
        <f>C105*0.06</f>
        <v>0.1035</v>
      </c>
      <c r="D106" s="2">
        <f>D105*0.06</f>
        <v>0.1146</v>
      </c>
      <c r="E106" s="27">
        <f t="shared" si="11"/>
        <v>110.72463768115941</v>
      </c>
      <c r="F106" s="2">
        <f>F105*0.06</f>
        <v>0.1326</v>
      </c>
      <c r="G106" s="27">
        <f t="shared" si="8"/>
        <v>115.70680628272252</v>
      </c>
      <c r="H106" s="2">
        <f>H105*0.06</f>
        <v>0.1326</v>
      </c>
      <c r="I106" s="27">
        <f t="shared" si="13"/>
        <v>100</v>
      </c>
      <c r="J106" s="2">
        <f>J105*0.06</f>
        <v>0.1326</v>
      </c>
      <c r="K106" s="27">
        <f t="shared" si="14"/>
        <v>100</v>
      </c>
    </row>
    <row r="107" spans="1:11" ht="62.25" customHeight="1">
      <c r="A107" s="1" t="s">
        <v>149</v>
      </c>
      <c r="B107" s="48" t="s">
        <v>40</v>
      </c>
      <c r="C107" s="2">
        <v>3</v>
      </c>
      <c r="D107" s="2">
        <v>3</v>
      </c>
      <c r="E107" s="27">
        <f t="shared" si="11"/>
        <v>100</v>
      </c>
      <c r="F107" s="2">
        <v>3</v>
      </c>
      <c r="G107" s="27">
        <f t="shared" si="8"/>
        <v>100</v>
      </c>
      <c r="H107" s="2">
        <v>3</v>
      </c>
      <c r="I107" s="27">
        <f t="shared" si="13"/>
        <v>100</v>
      </c>
      <c r="J107" s="2">
        <v>3</v>
      </c>
      <c r="K107" s="27">
        <f t="shared" si="14"/>
        <v>100</v>
      </c>
    </row>
    <row r="108" spans="1:11" ht="66" customHeight="1">
      <c r="A108" s="1" t="s">
        <v>150</v>
      </c>
      <c r="B108" s="48" t="s">
        <v>72</v>
      </c>
      <c r="C108" s="2">
        <v>1.771</v>
      </c>
      <c r="D108" s="2">
        <v>1.985</v>
      </c>
      <c r="E108" s="27">
        <f t="shared" si="11"/>
        <v>112.08356860530775</v>
      </c>
      <c r="F108" s="2">
        <v>2.3</v>
      </c>
      <c r="G108" s="27">
        <f t="shared" si="8"/>
        <v>115.86901763224179</v>
      </c>
      <c r="H108" s="2">
        <v>2.3</v>
      </c>
      <c r="I108" s="27">
        <f t="shared" si="13"/>
        <v>100</v>
      </c>
      <c r="J108" s="2">
        <v>2.3</v>
      </c>
      <c r="K108" s="27">
        <f t="shared" si="14"/>
        <v>100</v>
      </c>
    </row>
    <row r="109" spans="1:11" ht="63.75" customHeight="1">
      <c r="A109" s="1" t="s">
        <v>151</v>
      </c>
      <c r="B109" s="48" t="s">
        <v>72</v>
      </c>
      <c r="C109" s="2">
        <f>C108*0.06</f>
        <v>0.10626</v>
      </c>
      <c r="D109" s="2">
        <f>D108*0.06</f>
        <v>0.1191</v>
      </c>
      <c r="E109" s="27">
        <f t="shared" si="11"/>
        <v>112.08356860530775</v>
      </c>
      <c r="F109" s="2">
        <f>F108*0.06</f>
        <v>0.13799999999999998</v>
      </c>
      <c r="G109" s="27">
        <f t="shared" si="8"/>
        <v>115.86901763224179</v>
      </c>
      <c r="H109" s="2">
        <f>H108*0.06</f>
        <v>0.13799999999999998</v>
      </c>
      <c r="I109" s="27">
        <f t="shared" si="13"/>
        <v>100</v>
      </c>
      <c r="J109" s="2">
        <f>J108*0.06</f>
        <v>0.13799999999999998</v>
      </c>
      <c r="K109" s="27">
        <f t="shared" si="14"/>
        <v>100</v>
      </c>
    </row>
    <row r="110" spans="1:11" ht="63.75" customHeight="1">
      <c r="A110" s="1" t="s">
        <v>153</v>
      </c>
      <c r="B110" s="48" t="s">
        <v>72</v>
      </c>
      <c r="C110" s="2">
        <f>C106+C109</f>
        <v>0.20976</v>
      </c>
      <c r="D110" s="2">
        <f>D106+D109</f>
        <v>0.2337</v>
      </c>
      <c r="E110" s="27">
        <f t="shared" si="11"/>
        <v>111.41304347826086</v>
      </c>
      <c r="F110" s="2">
        <f>F106+F109</f>
        <v>0.27059999999999995</v>
      </c>
      <c r="G110" s="27">
        <f t="shared" si="8"/>
        <v>115.7894736842105</v>
      </c>
      <c r="H110" s="2">
        <f>H106+H109</f>
        <v>0.27059999999999995</v>
      </c>
      <c r="I110" s="27">
        <f t="shared" si="13"/>
        <v>100</v>
      </c>
      <c r="J110" s="2">
        <f>J106+J109</f>
        <v>0.27059999999999995</v>
      </c>
      <c r="K110" s="27">
        <f t="shared" si="14"/>
        <v>100</v>
      </c>
    </row>
    <row r="111" spans="1:11" ht="46.5" customHeight="1">
      <c r="A111" s="1" t="s">
        <v>152</v>
      </c>
      <c r="B111" s="48" t="s">
        <v>15</v>
      </c>
      <c r="C111" s="2">
        <v>50</v>
      </c>
      <c r="D111" s="2">
        <v>50</v>
      </c>
      <c r="E111" s="27">
        <f t="shared" si="11"/>
        <v>100</v>
      </c>
      <c r="F111" s="2">
        <v>50</v>
      </c>
      <c r="G111" s="27">
        <f t="shared" si="8"/>
        <v>100</v>
      </c>
      <c r="H111" s="2">
        <v>50</v>
      </c>
      <c r="I111" s="27">
        <f t="shared" si="13"/>
        <v>100</v>
      </c>
      <c r="J111" s="2">
        <v>50</v>
      </c>
      <c r="K111" s="27">
        <f t="shared" si="14"/>
        <v>100</v>
      </c>
    </row>
    <row r="112" spans="1:11" ht="46.5" customHeight="1">
      <c r="A112" s="1" t="s">
        <v>152</v>
      </c>
      <c r="B112" s="48" t="s">
        <v>72</v>
      </c>
      <c r="C112" s="2">
        <f>C110*C111/100</f>
        <v>0.10488</v>
      </c>
      <c r="D112" s="2">
        <f>D110*D111/100</f>
        <v>0.11684999999999998</v>
      </c>
      <c r="E112" s="27">
        <f t="shared" si="11"/>
        <v>111.41304347826085</v>
      </c>
      <c r="F112" s="2">
        <f>F110*F111/100</f>
        <v>0.13529999999999998</v>
      </c>
      <c r="G112" s="27">
        <f t="shared" si="8"/>
        <v>115.78947368421053</v>
      </c>
      <c r="H112" s="2">
        <f>H110*H111/100</f>
        <v>0.13529999999999998</v>
      </c>
      <c r="I112" s="27">
        <f t="shared" si="13"/>
        <v>100</v>
      </c>
      <c r="J112" s="2">
        <f>J110*J111/100</f>
        <v>0.13529999999999998</v>
      </c>
      <c r="K112" s="27">
        <f t="shared" si="14"/>
        <v>100</v>
      </c>
    </row>
    <row r="113" spans="1:11" ht="46.5" customHeight="1">
      <c r="A113" s="43" t="s">
        <v>157</v>
      </c>
      <c r="B113" s="48"/>
      <c r="C113" s="2"/>
      <c r="D113" s="2"/>
      <c r="E113" s="27"/>
      <c r="F113" s="2"/>
      <c r="G113" s="27"/>
      <c r="H113" s="2"/>
      <c r="I113" s="27"/>
      <c r="J113" s="2"/>
      <c r="K113" s="27"/>
    </row>
    <row r="114" spans="1:11" ht="57" customHeight="1">
      <c r="A114" s="1" t="s">
        <v>158</v>
      </c>
      <c r="B114" s="48" t="s">
        <v>72</v>
      </c>
      <c r="C114" s="2">
        <f>SUM(C116:C117)</f>
        <v>6.893000000000001</v>
      </c>
      <c r="D114" s="2">
        <f>SUM(D116:D117)</f>
        <v>6.881</v>
      </c>
      <c r="E114" s="27">
        <f t="shared" si="11"/>
        <v>99.82591034382706</v>
      </c>
      <c r="F114" s="2">
        <f>SUM(F116:F117)</f>
        <v>5.034</v>
      </c>
      <c r="G114" s="27">
        <f t="shared" si="8"/>
        <v>73.15797122511263</v>
      </c>
      <c r="H114" s="2">
        <f>SUM(H116:H117)</f>
        <v>7.201</v>
      </c>
      <c r="I114" s="27">
        <f>H114/F114*100</f>
        <v>143.04727850615814</v>
      </c>
      <c r="J114" s="2">
        <f>SUM(J116:J117)</f>
        <v>7.201</v>
      </c>
      <c r="K114" s="27">
        <f>J114/H114*100</f>
        <v>100</v>
      </c>
    </row>
    <row r="115" spans="1:11" ht="21.75" customHeight="1">
      <c r="A115" s="1" t="s">
        <v>70</v>
      </c>
      <c r="B115" s="48"/>
      <c r="C115" s="2"/>
      <c r="D115" s="2"/>
      <c r="E115" s="27"/>
      <c r="F115" s="2"/>
      <c r="G115" s="27"/>
      <c r="H115" s="2"/>
      <c r="I115" s="27"/>
      <c r="J115" s="2"/>
      <c r="K115" s="27"/>
    </row>
    <row r="116" spans="1:11" ht="57" customHeight="1">
      <c r="A116" s="1" t="s">
        <v>160</v>
      </c>
      <c r="B116" s="48" t="s">
        <v>72</v>
      </c>
      <c r="C116" s="2">
        <v>2.56</v>
      </c>
      <c r="D116" s="2">
        <v>2.934</v>
      </c>
      <c r="E116" s="27">
        <f t="shared" si="11"/>
        <v>114.60937500000001</v>
      </c>
      <c r="F116" s="2">
        <v>3.041</v>
      </c>
      <c r="G116" s="27">
        <f t="shared" si="8"/>
        <v>103.6468984321745</v>
      </c>
      <c r="H116" s="2">
        <v>4.632</v>
      </c>
      <c r="I116" s="27">
        <f>H116/F116*100</f>
        <v>152.3183163433081</v>
      </c>
      <c r="J116" s="2">
        <v>4.632</v>
      </c>
      <c r="K116" s="27">
        <f>J116/H116*100</f>
        <v>100</v>
      </c>
    </row>
    <row r="117" spans="1:11" ht="46.5" customHeight="1">
      <c r="A117" s="1" t="s">
        <v>159</v>
      </c>
      <c r="B117" s="48" t="s">
        <v>72</v>
      </c>
      <c r="C117" s="2">
        <v>4.333</v>
      </c>
      <c r="D117" s="2">
        <v>3.947</v>
      </c>
      <c r="E117" s="27">
        <f t="shared" si="11"/>
        <v>91.0916224324948</v>
      </c>
      <c r="F117" s="2">
        <v>1.993</v>
      </c>
      <c r="G117" s="27">
        <f t="shared" si="8"/>
        <v>50.49404611097036</v>
      </c>
      <c r="H117" s="2">
        <v>2.569</v>
      </c>
      <c r="I117" s="27">
        <f>H117/F117*100</f>
        <v>128.90115403913697</v>
      </c>
      <c r="J117" s="2">
        <v>2.569</v>
      </c>
      <c r="K117" s="27">
        <f>J117/H117*100</f>
        <v>100</v>
      </c>
    </row>
    <row r="118" spans="1:11" s="18" customFormat="1" ht="21" customHeight="1">
      <c r="A118" s="32" t="s">
        <v>3</v>
      </c>
      <c r="B118" s="39"/>
      <c r="C118" s="40"/>
      <c r="D118" s="40"/>
      <c r="E118" s="27"/>
      <c r="F118" s="40"/>
      <c r="G118" s="27"/>
      <c r="H118" s="40"/>
      <c r="I118" s="27"/>
      <c r="J118" s="40"/>
      <c r="K118" s="27"/>
    </row>
    <row r="119" spans="1:11" ht="40.5" customHeight="1">
      <c r="A119" s="1" t="s">
        <v>36</v>
      </c>
      <c r="B119" s="3" t="s">
        <v>13</v>
      </c>
      <c r="C119" s="2">
        <v>459</v>
      </c>
      <c r="D119" s="2">
        <v>467</v>
      </c>
      <c r="E119" s="27">
        <f t="shared" si="11"/>
        <v>101.74291938997821</v>
      </c>
      <c r="F119" s="2">
        <v>467</v>
      </c>
      <c r="G119" s="27">
        <f t="shared" si="8"/>
        <v>100</v>
      </c>
      <c r="H119" s="2">
        <v>467</v>
      </c>
      <c r="I119" s="27">
        <f>H119/F119*100</f>
        <v>100</v>
      </c>
      <c r="J119" s="2">
        <v>467</v>
      </c>
      <c r="K119" s="27">
        <f t="shared" si="10"/>
        <v>100</v>
      </c>
    </row>
    <row r="120" spans="1:11" ht="45" customHeight="1">
      <c r="A120" s="1" t="s">
        <v>81</v>
      </c>
      <c r="B120" s="3" t="s">
        <v>15</v>
      </c>
      <c r="C120" s="2">
        <v>56</v>
      </c>
      <c r="D120" s="2">
        <v>61</v>
      </c>
      <c r="E120" s="27">
        <f t="shared" si="11"/>
        <v>108.92857142857142</v>
      </c>
      <c r="F120" s="2">
        <v>62</v>
      </c>
      <c r="G120" s="27">
        <f t="shared" si="8"/>
        <v>101.63934426229508</v>
      </c>
      <c r="H120" s="2">
        <v>63</v>
      </c>
      <c r="I120" s="27">
        <f>H120/F120*100</f>
        <v>101.61290322580645</v>
      </c>
      <c r="J120" s="2">
        <v>64</v>
      </c>
      <c r="K120" s="27">
        <f t="shared" si="10"/>
        <v>101.58730158730158</v>
      </c>
    </row>
    <row r="121" spans="1:11" ht="39.75" customHeight="1">
      <c r="A121" s="1" t="s">
        <v>82</v>
      </c>
      <c r="B121" s="3" t="s">
        <v>40</v>
      </c>
      <c r="C121" s="2">
        <v>6</v>
      </c>
      <c r="D121" s="2">
        <v>6</v>
      </c>
      <c r="E121" s="27">
        <f t="shared" si="11"/>
        <v>100</v>
      </c>
      <c r="F121" s="2">
        <v>6</v>
      </c>
      <c r="G121" s="27">
        <f t="shared" si="8"/>
        <v>100</v>
      </c>
      <c r="H121" s="2">
        <v>6</v>
      </c>
      <c r="I121" s="27">
        <f>H121/F121*100</f>
        <v>100</v>
      </c>
      <c r="J121" s="2">
        <v>6</v>
      </c>
      <c r="K121" s="27">
        <f t="shared" si="10"/>
        <v>100</v>
      </c>
    </row>
    <row r="122" spans="1:11" s="17" customFormat="1" ht="49.5" customHeight="1">
      <c r="A122" s="32" t="s">
        <v>4</v>
      </c>
      <c r="B122" s="35"/>
      <c r="C122" s="36"/>
      <c r="D122" s="36"/>
      <c r="E122" s="27"/>
      <c r="F122" s="36"/>
      <c r="G122" s="27"/>
      <c r="H122" s="36"/>
      <c r="I122" s="27"/>
      <c r="J122" s="36"/>
      <c r="K122" s="27"/>
    </row>
    <row r="123" spans="1:11" ht="18">
      <c r="A123" s="1" t="s">
        <v>37</v>
      </c>
      <c r="B123" s="3" t="s">
        <v>13</v>
      </c>
      <c r="C123" s="2">
        <v>1.05</v>
      </c>
      <c r="D123" s="2">
        <v>1.06</v>
      </c>
      <c r="E123" s="27">
        <f t="shared" si="11"/>
        <v>100.95238095238095</v>
      </c>
      <c r="F123" s="2">
        <v>1.1</v>
      </c>
      <c r="G123" s="27">
        <f t="shared" si="8"/>
        <v>103.77358490566037</v>
      </c>
      <c r="H123" s="2">
        <v>1.12</v>
      </c>
      <c r="I123" s="27">
        <f>H123/F123*100</f>
        <v>101.81818181818183</v>
      </c>
      <c r="J123" s="2">
        <v>1.12</v>
      </c>
      <c r="K123" s="27">
        <f t="shared" si="10"/>
        <v>100</v>
      </c>
    </row>
    <row r="124" spans="1:11" ht="97.5" customHeight="1">
      <c r="A124" s="1" t="s">
        <v>5</v>
      </c>
      <c r="B124" s="3" t="s">
        <v>15</v>
      </c>
      <c r="C124" s="2">
        <v>100</v>
      </c>
      <c r="D124" s="2">
        <v>100</v>
      </c>
      <c r="E124" s="27">
        <f t="shared" si="11"/>
        <v>100</v>
      </c>
      <c r="F124" s="2">
        <v>100</v>
      </c>
      <c r="G124" s="27">
        <f t="shared" si="8"/>
        <v>100</v>
      </c>
      <c r="H124" s="2">
        <v>100</v>
      </c>
      <c r="I124" s="27">
        <f>H124/F124*100</f>
        <v>100</v>
      </c>
      <c r="J124" s="2">
        <v>100</v>
      </c>
      <c r="K124" s="27">
        <f t="shared" si="10"/>
        <v>100</v>
      </c>
    </row>
    <row r="125" spans="1:11" s="17" customFormat="1" ht="27.75" customHeight="1">
      <c r="A125" s="32" t="s">
        <v>6</v>
      </c>
      <c r="B125" s="35"/>
      <c r="C125" s="36"/>
      <c r="D125" s="36"/>
      <c r="E125" s="27"/>
      <c r="F125" s="36"/>
      <c r="G125" s="27"/>
      <c r="H125" s="36"/>
      <c r="I125" s="27"/>
      <c r="J125" s="36"/>
      <c r="K125" s="27"/>
    </row>
    <row r="126" spans="1:11" ht="57.75" customHeight="1">
      <c r="A126" s="1" t="s">
        <v>58</v>
      </c>
      <c r="B126" s="3" t="s">
        <v>38</v>
      </c>
      <c r="C126" s="2">
        <v>3.25</v>
      </c>
      <c r="D126" s="2">
        <v>3.27</v>
      </c>
      <c r="E126" s="27">
        <f t="shared" si="11"/>
        <v>100.61538461538461</v>
      </c>
      <c r="F126" s="2">
        <v>3.28</v>
      </c>
      <c r="G126" s="27">
        <f t="shared" si="8"/>
        <v>100.3058103975535</v>
      </c>
      <c r="H126" s="2">
        <v>3.3</v>
      </c>
      <c r="I126" s="27">
        <f>H126/F126*100</f>
        <v>100.60975609756098</v>
      </c>
      <c r="J126" s="2">
        <v>3.31</v>
      </c>
      <c r="K126" s="27">
        <f t="shared" si="10"/>
        <v>100.30303030303031</v>
      </c>
    </row>
    <row r="127" spans="1:11" ht="60.75" customHeight="1">
      <c r="A127" s="1" t="s">
        <v>131</v>
      </c>
      <c r="B127" s="3" t="s">
        <v>38</v>
      </c>
      <c r="C127" s="2">
        <v>3.25</v>
      </c>
      <c r="D127" s="2">
        <v>3.27</v>
      </c>
      <c r="E127" s="27">
        <f t="shared" si="11"/>
        <v>100.61538461538461</v>
      </c>
      <c r="F127" s="2">
        <v>3.28</v>
      </c>
      <c r="G127" s="27">
        <f t="shared" si="8"/>
        <v>100.3058103975535</v>
      </c>
      <c r="H127" s="2">
        <v>3.3</v>
      </c>
      <c r="I127" s="27">
        <f>H127/F127*100</f>
        <v>100.60975609756098</v>
      </c>
      <c r="J127" s="2">
        <v>3.31</v>
      </c>
      <c r="K127" s="27">
        <f t="shared" si="10"/>
        <v>100.30303030303031</v>
      </c>
    </row>
    <row r="128" spans="1:11" s="17" customFormat="1" ht="62.25" customHeight="1">
      <c r="A128" s="32" t="s">
        <v>7</v>
      </c>
      <c r="B128" s="41"/>
      <c r="C128" s="36"/>
      <c r="D128" s="36"/>
      <c r="E128" s="27"/>
      <c r="F128" s="36"/>
      <c r="G128" s="27"/>
      <c r="H128" s="36"/>
      <c r="I128" s="27"/>
      <c r="J128" s="36"/>
      <c r="K128" s="27"/>
    </row>
    <row r="129" spans="1:11" ht="58.5" customHeight="1">
      <c r="A129" s="1" t="s">
        <v>39</v>
      </c>
      <c r="B129" s="3" t="s">
        <v>59</v>
      </c>
      <c r="C129" s="2">
        <f>C130/C8*10</f>
        <v>1.7241379310344829</v>
      </c>
      <c r="D129" s="2">
        <f>D130/D8*10</f>
        <v>1.7094017094017095</v>
      </c>
      <c r="E129" s="27">
        <f t="shared" si="11"/>
        <v>99.14529914529915</v>
      </c>
      <c r="F129" s="2">
        <f>F130/F8*10</f>
        <v>1.694915254237288</v>
      </c>
      <c r="G129" s="27">
        <f t="shared" si="8"/>
        <v>99.15254237288134</v>
      </c>
      <c r="H129" s="2">
        <f>H130/H8*10</f>
        <v>1.6806722689075628</v>
      </c>
      <c r="I129" s="27">
        <f aca="true" t="shared" si="15" ref="I129:I146">H129/F129*100</f>
        <v>99.15966386554621</v>
      </c>
      <c r="J129" s="2">
        <f>J130/J8*10</f>
        <v>1.6666666666666665</v>
      </c>
      <c r="K129" s="27">
        <f t="shared" si="10"/>
        <v>99.16666666666667</v>
      </c>
    </row>
    <row r="130" spans="1:11" ht="38.25" customHeight="1">
      <c r="A130" s="1" t="s">
        <v>133</v>
      </c>
      <c r="B130" s="3" t="s">
        <v>40</v>
      </c>
      <c r="C130" s="2">
        <v>2</v>
      </c>
      <c r="D130" s="2">
        <v>2</v>
      </c>
      <c r="E130" s="27">
        <f t="shared" si="11"/>
        <v>100</v>
      </c>
      <c r="F130" s="2">
        <v>2</v>
      </c>
      <c r="G130" s="27">
        <f t="shared" si="8"/>
        <v>100</v>
      </c>
      <c r="H130" s="2">
        <v>2</v>
      </c>
      <c r="I130" s="27">
        <f t="shared" si="15"/>
        <v>100</v>
      </c>
      <c r="J130" s="2">
        <v>2</v>
      </c>
      <c r="K130" s="27">
        <f t="shared" si="10"/>
        <v>100</v>
      </c>
    </row>
    <row r="131" spans="1:11" ht="84.75" customHeight="1">
      <c r="A131" s="1" t="s">
        <v>61</v>
      </c>
      <c r="B131" s="3" t="s">
        <v>60</v>
      </c>
      <c r="C131" s="2">
        <v>289</v>
      </c>
      <c r="D131" s="2">
        <v>288</v>
      </c>
      <c r="E131" s="27">
        <f t="shared" si="11"/>
        <v>99.65397923875432</v>
      </c>
      <c r="F131" s="2">
        <v>288</v>
      </c>
      <c r="G131" s="27">
        <f t="shared" si="8"/>
        <v>100</v>
      </c>
      <c r="H131" s="2">
        <v>286</v>
      </c>
      <c r="I131" s="27">
        <f t="shared" si="15"/>
        <v>99.30555555555556</v>
      </c>
      <c r="J131" s="2">
        <v>287</v>
      </c>
      <c r="K131" s="27">
        <f t="shared" si="10"/>
        <v>100.34965034965036</v>
      </c>
    </row>
    <row r="132" spans="1:11" ht="60" customHeight="1">
      <c r="A132" s="1" t="s">
        <v>63</v>
      </c>
      <c r="B132" s="3" t="s">
        <v>62</v>
      </c>
      <c r="C132" s="2">
        <v>8.2</v>
      </c>
      <c r="D132" s="2">
        <v>8.2</v>
      </c>
      <c r="E132" s="27">
        <f t="shared" si="11"/>
        <v>100</v>
      </c>
      <c r="F132" s="2">
        <v>8.2</v>
      </c>
      <c r="G132" s="27">
        <f t="shared" si="8"/>
        <v>100</v>
      </c>
      <c r="H132" s="2">
        <v>8.2</v>
      </c>
      <c r="I132" s="27">
        <f t="shared" si="15"/>
        <v>100</v>
      </c>
      <c r="J132" s="2">
        <v>8.2</v>
      </c>
      <c r="K132" s="27">
        <f t="shared" si="10"/>
        <v>100</v>
      </c>
    </row>
    <row r="133" spans="1:11" ht="56.25" customHeight="1">
      <c r="A133" s="1" t="s">
        <v>64</v>
      </c>
      <c r="B133" s="3" t="s">
        <v>62</v>
      </c>
      <c r="C133" s="2">
        <v>8.2</v>
      </c>
      <c r="D133" s="2">
        <v>8.2</v>
      </c>
      <c r="E133" s="27">
        <f t="shared" si="11"/>
        <v>100</v>
      </c>
      <c r="F133" s="2">
        <v>8.2</v>
      </c>
      <c r="G133" s="27">
        <f t="shared" si="8"/>
        <v>100</v>
      </c>
      <c r="H133" s="2">
        <v>8.2</v>
      </c>
      <c r="I133" s="27">
        <f t="shared" si="15"/>
        <v>100</v>
      </c>
      <c r="J133" s="2">
        <v>8.2</v>
      </c>
      <c r="K133" s="27">
        <f t="shared" si="10"/>
        <v>100</v>
      </c>
    </row>
    <row r="134" spans="1:11" ht="58.5" customHeight="1">
      <c r="A134" s="1" t="s">
        <v>65</v>
      </c>
      <c r="B134" s="3" t="s">
        <v>62</v>
      </c>
      <c r="C134" s="2">
        <v>14.8</v>
      </c>
      <c r="D134" s="2">
        <v>14.7</v>
      </c>
      <c r="E134" s="27">
        <f t="shared" si="11"/>
        <v>99.32432432432432</v>
      </c>
      <c r="F134" s="2">
        <v>14.7</v>
      </c>
      <c r="G134" s="27">
        <f t="shared" si="8"/>
        <v>100</v>
      </c>
      <c r="H134" s="2">
        <v>15</v>
      </c>
      <c r="I134" s="27">
        <f t="shared" si="15"/>
        <v>102.04081632653062</v>
      </c>
      <c r="J134" s="2">
        <v>15.1</v>
      </c>
      <c r="K134" s="27">
        <f t="shared" si="10"/>
        <v>100.66666666666666</v>
      </c>
    </row>
    <row r="135" spans="1:11" ht="57" customHeight="1">
      <c r="A135" s="1" t="s">
        <v>66</v>
      </c>
      <c r="B135" s="3" t="s">
        <v>62</v>
      </c>
      <c r="C135" s="2">
        <v>19</v>
      </c>
      <c r="D135" s="2">
        <v>19</v>
      </c>
      <c r="E135" s="27">
        <f t="shared" si="11"/>
        <v>100</v>
      </c>
      <c r="F135" s="2">
        <v>19</v>
      </c>
      <c r="G135" s="27">
        <f t="shared" si="8"/>
        <v>100</v>
      </c>
      <c r="H135" s="2">
        <v>19</v>
      </c>
      <c r="I135" s="27">
        <f t="shared" si="15"/>
        <v>100</v>
      </c>
      <c r="J135" s="2">
        <v>19</v>
      </c>
      <c r="K135" s="27">
        <f t="shared" si="10"/>
        <v>100</v>
      </c>
    </row>
    <row r="136" spans="1:11" ht="84.75" customHeight="1">
      <c r="A136" s="1" t="s">
        <v>42</v>
      </c>
      <c r="B136" s="3" t="s">
        <v>41</v>
      </c>
      <c r="C136" s="2">
        <v>503</v>
      </c>
      <c r="D136" s="2">
        <v>523</v>
      </c>
      <c r="E136" s="27">
        <f t="shared" si="11"/>
        <v>103.97614314115309</v>
      </c>
      <c r="F136" s="2">
        <v>523</v>
      </c>
      <c r="G136" s="27">
        <f t="shared" si="8"/>
        <v>100</v>
      </c>
      <c r="H136" s="2">
        <v>521</v>
      </c>
      <c r="I136" s="27">
        <f t="shared" si="15"/>
        <v>99.61759082217974</v>
      </c>
      <c r="J136" s="2">
        <v>518</v>
      </c>
      <c r="K136" s="27">
        <f t="shared" si="10"/>
        <v>99.42418426103646</v>
      </c>
    </row>
    <row r="137" spans="1:11" ht="39.75" customHeight="1">
      <c r="A137" s="1" t="s">
        <v>44</v>
      </c>
      <c r="B137" s="3" t="s">
        <v>43</v>
      </c>
      <c r="C137" s="2">
        <v>400</v>
      </c>
      <c r="D137" s="2">
        <v>400</v>
      </c>
      <c r="E137" s="27">
        <f t="shared" si="11"/>
        <v>100</v>
      </c>
      <c r="F137" s="2">
        <v>400</v>
      </c>
      <c r="G137" s="27">
        <f t="shared" si="8"/>
        <v>100</v>
      </c>
      <c r="H137" s="2">
        <v>400</v>
      </c>
      <c r="I137" s="27">
        <f t="shared" si="15"/>
        <v>100</v>
      </c>
      <c r="J137" s="2">
        <v>400</v>
      </c>
      <c r="K137" s="27">
        <f t="shared" si="10"/>
        <v>100</v>
      </c>
    </row>
    <row r="138" spans="1:11" ht="84.75" customHeight="1">
      <c r="A138" s="1" t="s">
        <v>85</v>
      </c>
      <c r="B138" s="3" t="s">
        <v>80</v>
      </c>
      <c r="C138" s="2">
        <v>135</v>
      </c>
      <c r="D138" s="2">
        <v>78</v>
      </c>
      <c r="E138" s="27">
        <f t="shared" si="11"/>
        <v>57.77777777777777</v>
      </c>
      <c r="F138" s="2">
        <v>78</v>
      </c>
      <c r="G138" s="27">
        <f t="shared" si="8"/>
        <v>100</v>
      </c>
      <c r="H138" s="2">
        <v>62</v>
      </c>
      <c r="I138" s="27">
        <f t="shared" si="15"/>
        <v>79.48717948717949</v>
      </c>
      <c r="J138" s="2">
        <v>62</v>
      </c>
      <c r="K138" s="27">
        <f t="shared" si="10"/>
        <v>100</v>
      </c>
    </row>
    <row r="139" spans="1:11" ht="64.5" customHeight="1">
      <c r="A139" s="1" t="s">
        <v>97</v>
      </c>
      <c r="B139" s="3" t="s">
        <v>45</v>
      </c>
      <c r="C139" s="2">
        <v>1968</v>
      </c>
      <c r="D139" s="2">
        <v>1968</v>
      </c>
      <c r="E139" s="27">
        <f t="shared" si="11"/>
        <v>100</v>
      </c>
      <c r="F139" s="2">
        <v>1968</v>
      </c>
      <c r="G139" s="27">
        <f t="shared" si="8"/>
        <v>100</v>
      </c>
      <c r="H139" s="2">
        <v>1968</v>
      </c>
      <c r="I139" s="27">
        <f t="shared" si="15"/>
        <v>100</v>
      </c>
      <c r="J139" s="2">
        <v>1968</v>
      </c>
      <c r="K139" s="27">
        <f t="shared" si="10"/>
        <v>100</v>
      </c>
    </row>
    <row r="140" spans="1:11" ht="42.75" customHeight="1">
      <c r="A140" s="1" t="s">
        <v>46</v>
      </c>
      <c r="B140" s="3" t="s">
        <v>15</v>
      </c>
      <c r="C140" s="2">
        <v>40.9</v>
      </c>
      <c r="D140" s="2">
        <v>41.9</v>
      </c>
      <c r="E140" s="27">
        <f t="shared" si="11"/>
        <v>102.44498777506112</v>
      </c>
      <c r="F140" s="2">
        <v>42.9</v>
      </c>
      <c r="G140" s="27">
        <f t="shared" si="8"/>
        <v>102.38663484486874</v>
      </c>
      <c r="H140" s="2">
        <v>43</v>
      </c>
      <c r="I140" s="27">
        <f t="shared" si="15"/>
        <v>100.23310023310023</v>
      </c>
      <c r="J140" s="2">
        <v>43.1</v>
      </c>
      <c r="K140" s="27">
        <f t="shared" si="10"/>
        <v>100.23255813953489</v>
      </c>
    </row>
    <row r="141" spans="1:11" s="16" customFormat="1" ht="80.25" customHeight="1">
      <c r="A141" s="32" t="s">
        <v>69</v>
      </c>
      <c r="B141" s="3" t="s">
        <v>40</v>
      </c>
      <c r="C141" s="34">
        <f>SUM(C143:C146)</f>
        <v>387</v>
      </c>
      <c r="D141" s="34">
        <f>SUM(D143:D146)</f>
        <v>388</v>
      </c>
      <c r="E141" s="27">
        <f t="shared" si="11"/>
        <v>100.25839793281655</v>
      </c>
      <c r="F141" s="34">
        <f>SUM(F143:F146)</f>
        <v>389</v>
      </c>
      <c r="G141" s="27">
        <f t="shared" si="8"/>
        <v>100.25773195876289</v>
      </c>
      <c r="H141" s="34">
        <f>SUM(H143:H146)</f>
        <v>390</v>
      </c>
      <c r="I141" s="27">
        <f t="shared" si="15"/>
        <v>100.25706940874035</v>
      </c>
      <c r="J141" s="34">
        <f>SUM(J143:J146)</f>
        <v>391</v>
      </c>
      <c r="K141" s="27">
        <f t="shared" si="10"/>
        <v>100.25641025641025</v>
      </c>
    </row>
    <row r="142" spans="1:11" ht="18.75" customHeight="1">
      <c r="A142" s="10" t="s">
        <v>70</v>
      </c>
      <c r="B142" s="11"/>
      <c r="C142" s="2"/>
      <c r="D142" s="2"/>
      <c r="E142" s="27"/>
      <c r="F142" s="2"/>
      <c r="G142" s="27"/>
      <c r="H142" s="2"/>
      <c r="I142" s="27"/>
      <c r="J142" s="2"/>
      <c r="K142" s="27"/>
    </row>
    <row r="143" spans="1:11" ht="62.25" customHeight="1">
      <c r="A143" s="1" t="s">
        <v>71</v>
      </c>
      <c r="B143" s="3" t="s">
        <v>40</v>
      </c>
      <c r="C143" s="2">
        <v>2</v>
      </c>
      <c r="D143" s="2">
        <v>2</v>
      </c>
      <c r="E143" s="27">
        <f t="shared" si="11"/>
        <v>100</v>
      </c>
      <c r="F143" s="2">
        <v>2</v>
      </c>
      <c r="G143" s="27">
        <f t="shared" si="8"/>
        <v>100</v>
      </c>
      <c r="H143" s="2">
        <v>2</v>
      </c>
      <c r="I143" s="27">
        <f t="shared" si="15"/>
        <v>100</v>
      </c>
      <c r="J143" s="2">
        <v>2</v>
      </c>
      <c r="K143" s="27">
        <f t="shared" si="10"/>
        <v>100</v>
      </c>
    </row>
    <row r="144" spans="1:11" ht="62.25" customHeight="1">
      <c r="A144" s="1" t="s">
        <v>161</v>
      </c>
      <c r="B144" s="48" t="s">
        <v>40</v>
      </c>
      <c r="C144" s="2">
        <v>9</v>
      </c>
      <c r="D144" s="2">
        <v>9</v>
      </c>
      <c r="E144" s="27">
        <f t="shared" si="11"/>
        <v>100</v>
      </c>
      <c r="F144" s="2">
        <v>9</v>
      </c>
      <c r="G144" s="27">
        <f t="shared" si="8"/>
        <v>100</v>
      </c>
      <c r="H144" s="2">
        <v>9</v>
      </c>
      <c r="I144" s="27">
        <f t="shared" si="15"/>
        <v>100</v>
      </c>
      <c r="J144" s="2">
        <v>9</v>
      </c>
      <c r="K144" s="27">
        <f t="shared" si="10"/>
        <v>100</v>
      </c>
    </row>
    <row r="145" spans="1:11" ht="62.25" customHeight="1">
      <c r="A145" s="1" t="s">
        <v>162</v>
      </c>
      <c r="B145" s="48" t="s">
        <v>40</v>
      </c>
      <c r="C145" s="2">
        <v>51</v>
      </c>
      <c r="D145" s="2">
        <v>51</v>
      </c>
      <c r="E145" s="27">
        <f t="shared" si="11"/>
        <v>100</v>
      </c>
      <c r="F145" s="2">
        <v>51</v>
      </c>
      <c r="G145" s="27">
        <f t="shared" si="8"/>
        <v>100</v>
      </c>
      <c r="H145" s="2">
        <v>51</v>
      </c>
      <c r="I145" s="27">
        <f t="shared" si="15"/>
        <v>100</v>
      </c>
      <c r="J145" s="2">
        <v>51</v>
      </c>
      <c r="K145" s="27">
        <f t="shared" si="10"/>
        <v>100</v>
      </c>
    </row>
    <row r="146" spans="1:11" ht="42.75" customHeight="1">
      <c r="A146" s="1" t="s">
        <v>129</v>
      </c>
      <c r="B146" s="3" t="s">
        <v>40</v>
      </c>
      <c r="C146" s="2">
        <v>325</v>
      </c>
      <c r="D146" s="2">
        <v>326</v>
      </c>
      <c r="E146" s="27">
        <f t="shared" si="11"/>
        <v>100.30769230769229</v>
      </c>
      <c r="F146" s="2">
        <v>327</v>
      </c>
      <c r="G146" s="27">
        <f t="shared" si="8"/>
        <v>100.30674846625767</v>
      </c>
      <c r="H146" s="2">
        <v>328</v>
      </c>
      <c r="I146" s="27">
        <f t="shared" si="15"/>
        <v>100.3058103975535</v>
      </c>
      <c r="J146" s="2">
        <v>329</v>
      </c>
      <c r="K146" s="27">
        <f t="shared" si="10"/>
        <v>100.30487804878048</v>
      </c>
    </row>
    <row r="147" spans="1:11" s="16" customFormat="1" ht="41.25" customHeight="1">
      <c r="A147" s="32" t="s">
        <v>10</v>
      </c>
      <c r="B147" s="35"/>
      <c r="C147" s="36"/>
      <c r="D147" s="36"/>
      <c r="E147" s="27"/>
      <c r="F147" s="36"/>
      <c r="G147" s="27"/>
      <c r="H147" s="36"/>
      <c r="I147" s="27"/>
      <c r="J147" s="36"/>
      <c r="K147" s="27"/>
    </row>
    <row r="148" spans="1:11" ht="23.25" customHeight="1">
      <c r="A148" s="1" t="s">
        <v>48</v>
      </c>
      <c r="B148" s="3" t="s">
        <v>47</v>
      </c>
      <c r="C148" s="2">
        <v>103.3</v>
      </c>
      <c r="D148" s="2">
        <v>103.3</v>
      </c>
      <c r="E148" s="27">
        <f t="shared" si="11"/>
        <v>100</v>
      </c>
      <c r="F148" s="2">
        <v>103.3</v>
      </c>
      <c r="G148" s="27">
        <f t="shared" si="8"/>
        <v>100</v>
      </c>
      <c r="H148" s="2">
        <v>103.3</v>
      </c>
      <c r="I148" s="27">
        <f>H148/F148*100</f>
        <v>100</v>
      </c>
      <c r="J148" s="2">
        <v>103.3</v>
      </c>
      <c r="K148" s="27">
        <f t="shared" si="10"/>
        <v>100</v>
      </c>
    </row>
    <row r="149" spans="1:11" ht="36">
      <c r="A149" s="1" t="s">
        <v>75</v>
      </c>
      <c r="B149" s="3" t="s">
        <v>47</v>
      </c>
      <c r="C149" s="2">
        <v>88.6</v>
      </c>
      <c r="D149" s="2">
        <v>88.96</v>
      </c>
      <c r="E149" s="27">
        <f t="shared" si="11"/>
        <v>100.40632054176073</v>
      </c>
      <c r="F149" s="2">
        <v>88.96</v>
      </c>
      <c r="G149" s="27">
        <f t="shared" si="8"/>
        <v>100</v>
      </c>
      <c r="H149" s="2">
        <v>88.96</v>
      </c>
      <c r="I149" s="27">
        <f>H149/F149*100</f>
        <v>100</v>
      </c>
      <c r="J149" s="2">
        <v>88.96</v>
      </c>
      <c r="K149" s="27">
        <f t="shared" si="10"/>
        <v>100</v>
      </c>
    </row>
    <row r="150" spans="1:11" ht="18">
      <c r="A150" s="10" t="s">
        <v>70</v>
      </c>
      <c r="B150" s="3"/>
      <c r="C150" s="2"/>
      <c r="D150" s="2"/>
      <c r="E150" s="27"/>
      <c r="F150" s="2"/>
      <c r="G150" s="27"/>
      <c r="H150" s="2"/>
      <c r="I150" s="27"/>
      <c r="J150" s="2"/>
      <c r="K150" s="27"/>
    </row>
    <row r="151" spans="1:11" ht="42" customHeight="1">
      <c r="A151" s="1" t="s">
        <v>76</v>
      </c>
      <c r="B151" s="3" t="s">
        <v>47</v>
      </c>
      <c r="C151" s="2">
        <v>88.6</v>
      </c>
      <c r="D151" s="2">
        <v>88.96</v>
      </c>
      <c r="E151" s="27">
        <f t="shared" si="11"/>
        <v>100.40632054176073</v>
      </c>
      <c r="F151" s="2">
        <v>88.96</v>
      </c>
      <c r="G151" s="27">
        <f t="shared" si="8"/>
        <v>100</v>
      </c>
      <c r="H151" s="2">
        <v>88.96</v>
      </c>
      <c r="I151" s="27">
        <f>H151/F151*100</f>
        <v>100</v>
      </c>
      <c r="J151" s="2">
        <v>88.96</v>
      </c>
      <c r="K151" s="27">
        <f t="shared" si="10"/>
        <v>100</v>
      </c>
    </row>
    <row r="152" spans="1:11" ht="79.5" customHeight="1">
      <c r="A152" s="1" t="s">
        <v>114</v>
      </c>
      <c r="B152" s="3" t="s">
        <v>47</v>
      </c>
      <c r="C152" s="2">
        <v>0.5</v>
      </c>
      <c r="D152" s="2">
        <v>0.5</v>
      </c>
      <c r="E152" s="27">
        <f aca="true" t="shared" si="16" ref="E152:E164">D152/C152*100</f>
        <v>100</v>
      </c>
      <c r="F152" s="2">
        <v>0.5</v>
      </c>
      <c r="G152" s="27">
        <f aca="true" t="shared" si="17" ref="G152:G164">F152/D152*100</f>
        <v>100</v>
      </c>
      <c r="H152" s="2">
        <v>0.5</v>
      </c>
      <c r="I152" s="27">
        <f aca="true" t="shared" si="18" ref="I152:I164">H152/F152*100</f>
        <v>100</v>
      </c>
      <c r="J152" s="2">
        <v>0.5</v>
      </c>
      <c r="K152" s="27">
        <f aca="true" t="shared" si="19" ref="K152:K164">J152/H152*100</f>
        <v>100</v>
      </c>
    </row>
    <row r="153" spans="1:11" ht="42.75" customHeight="1">
      <c r="A153" s="1" t="s">
        <v>49</v>
      </c>
      <c r="B153" s="3" t="s">
        <v>47</v>
      </c>
      <c r="C153" s="2">
        <v>12.1</v>
      </c>
      <c r="D153" s="2">
        <v>12.1</v>
      </c>
      <c r="E153" s="27">
        <f t="shared" si="16"/>
        <v>100</v>
      </c>
      <c r="F153" s="2">
        <v>12.1</v>
      </c>
      <c r="G153" s="27">
        <f t="shared" si="17"/>
        <v>100</v>
      </c>
      <c r="H153" s="2">
        <v>12.1</v>
      </c>
      <c r="I153" s="27">
        <f t="shared" si="18"/>
        <v>100</v>
      </c>
      <c r="J153" s="2">
        <v>12.1</v>
      </c>
      <c r="K153" s="27">
        <f t="shared" si="19"/>
        <v>100</v>
      </c>
    </row>
    <row r="154" spans="1:11" ht="59.25" customHeight="1">
      <c r="A154" s="1" t="s">
        <v>98</v>
      </c>
      <c r="B154" s="3" t="s">
        <v>47</v>
      </c>
      <c r="C154" s="2">
        <v>0.05</v>
      </c>
      <c r="D154" s="2">
        <v>0.05</v>
      </c>
      <c r="E154" s="27">
        <f t="shared" si="16"/>
        <v>100</v>
      </c>
      <c r="F154" s="2">
        <v>0.05</v>
      </c>
      <c r="G154" s="27">
        <f t="shared" si="17"/>
        <v>100</v>
      </c>
      <c r="H154" s="2">
        <v>0.05</v>
      </c>
      <c r="I154" s="27">
        <f t="shared" si="18"/>
        <v>100</v>
      </c>
      <c r="J154" s="2">
        <v>0.05</v>
      </c>
      <c r="K154" s="27">
        <f t="shared" si="19"/>
        <v>100</v>
      </c>
    </row>
    <row r="155" spans="1:11" ht="39" customHeight="1">
      <c r="A155" s="1" t="s">
        <v>50</v>
      </c>
      <c r="B155" s="3" t="s">
        <v>47</v>
      </c>
      <c r="C155" s="2">
        <v>88.8</v>
      </c>
      <c r="D155" s="2">
        <v>88.8</v>
      </c>
      <c r="E155" s="27">
        <f t="shared" si="16"/>
        <v>100</v>
      </c>
      <c r="F155" s="2">
        <v>88.8</v>
      </c>
      <c r="G155" s="27">
        <f t="shared" si="17"/>
        <v>100</v>
      </c>
      <c r="H155" s="2">
        <v>88.8</v>
      </c>
      <c r="I155" s="27">
        <f t="shared" si="18"/>
        <v>100</v>
      </c>
      <c r="J155" s="2">
        <v>88.8</v>
      </c>
      <c r="K155" s="27">
        <f t="shared" si="19"/>
        <v>100</v>
      </c>
    </row>
    <row r="156" spans="1:11" ht="24" customHeight="1">
      <c r="A156" s="1" t="s">
        <v>78</v>
      </c>
      <c r="B156" s="3" t="s">
        <v>47</v>
      </c>
      <c r="C156" s="2">
        <v>63.7</v>
      </c>
      <c r="D156" s="2">
        <v>63.7</v>
      </c>
      <c r="E156" s="27">
        <f t="shared" si="16"/>
        <v>100</v>
      </c>
      <c r="F156" s="2">
        <v>63.7</v>
      </c>
      <c r="G156" s="27">
        <f t="shared" si="17"/>
        <v>100</v>
      </c>
      <c r="H156" s="2">
        <v>63.7</v>
      </c>
      <c r="I156" s="27">
        <f t="shared" si="18"/>
        <v>100</v>
      </c>
      <c r="J156" s="2">
        <v>63.7</v>
      </c>
      <c r="K156" s="27">
        <f t="shared" si="19"/>
        <v>100</v>
      </c>
    </row>
    <row r="157" spans="1:11" ht="80.25" customHeight="1">
      <c r="A157" s="1" t="s">
        <v>51</v>
      </c>
      <c r="B157" s="3" t="s">
        <v>15</v>
      </c>
      <c r="C157" s="2">
        <v>98.13</v>
      </c>
      <c r="D157" s="2">
        <v>98.5</v>
      </c>
      <c r="E157" s="27">
        <f t="shared" si="16"/>
        <v>100.37705085091207</v>
      </c>
      <c r="F157" s="2">
        <v>98.6</v>
      </c>
      <c r="G157" s="27">
        <f t="shared" si="17"/>
        <v>100.10152284263958</v>
      </c>
      <c r="H157" s="2">
        <v>98.8</v>
      </c>
      <c r="I157" s="27">
        <f t="shared" si="18"/>
        <v>100.2028397565923</v>
      </c>
      <c r="J157" s="2">
        <v>99</v>
      </c>
      <c r="K157" s="27">
        <f t="shared" si="19"/>
        <v>100.20242914979758</v>
      </c>
    </row>
    <row r="158" spans="1:11" ht="58.5" customHeight="1">
      <c r="A158" s="1" t="s">
        <v>53</v>
      </c>
      <c r="B158" s="3" t="s">
        <v>45</v>
      </c>
      <c r="C158" s="2">
        <v>408.7</v>
      </c>
      <c r="D158" s="2">
        <v>410.2</v>
      </c>
      <c r="E158" s="27">
        <f t="shared" si="16"/>
        <v>100.36701737215562</v>
      </c>
      <c r="F158" s="2">
        <v>412.8</v>
      </c>
      <c r="G158" s="27">
        <f t="shared" si="17"/>
        <v>100.63383715260849</v>
      </c>
      <c r="H158" s="2">
        <v>414.2</v>
      </c>
      <c r="I158" s="27">
        <f t="shared" si="18"/>
        <v>100.3391472868217</v>
      </c>
      <c r="J158" s="2">
        <v>416.3</v>
      </c>
      <c r="K158" s="27">
        <f t="shared" si="19"/>
        <v>100.50700144857558</v>
      </c>
    </row>
    <row r="159" spans="1:11" ht="76.5" customHeight="1">
      <c r="A159" s="1" t="s">
        <v>52</v>
      </c>
      <c r="B159" s="3" t="s">
        <v>93</v>
      </c>
      <c r="C159" s="2">
        <v>55.6</v>
      </c>
      <c r="D159" s="2">
        <v>56.8</v>
      </c>
      <c r="E159" s="27">
        <f t="shared" si="16"/>
        <v>102.15827338129495</v>
      </c>
      <c r="F159" s="2">
        <v>56.9</v>
      </c>
      <c r="G159" s="27">
        <f t="shared" si="17"/>
        <v>100.17605633802818</v>
      </c>
      <c r="H159" s="2">
        <v>57.1</v>
      </c>
      <c r="I159" s="27">
        <f t="shared" si="18"/>
        <v>100.35149384885764</v>
      </c>
      <c r="J159" s="2">
        <v>57.5</v>
      </c>
      <c r="K159" s="27">
        <f t="shared" si="19"/>
        <v>100.70052539404553</v>
      </c>
    </row>
    <row r="160" spans="1:11" s="16" customFormat="1" ht="21.75" customHeight="1">
      <c r="A160" s="32" t="s">
        <v>89</v>
      </c>
      <c r="B160" s="37"/>
      <c r="C160" s="36"/>
      <c r="D160" s="36"/>
      <c r="E160" s="27"/>
      <c r="F160" s="36"/>
      <c r="G160" s="27"/>
      <c r="H160" s="36"/>
      <c r="I160" s="27"/>
      <c r="J160" s="36"/>
      <c r="K160" s="27"/>
    </row>
    <row r="161" spans="1:11" ht="82.5" customHeight="1">
      <c r="A161" s="1" t="s">
        <v>86</v>
      </c>
      <c r="B161" s="3" t="s">
        <v>47</v>
      </c>
      <c r="C161" s="2">
        <v>1.65</v>
      </c>
      <c r="D161" s="2">
        <v>6.11</v>
      </c>
      <c r="E161" s="27">
        <f t="shared" si="16"/>
        <v>370.30303030303037</v>
      </c>
      <c r="F161" s="2">
        <v>1.3</v>
      </c>
      <c r="G161" s="27">
        <f t="shared" si="17"/>
        <v>21.27659574468085</v>
      </c>
      <c r="H161" s="2">
        <v>1.3</v>
      </c>
      <c r="I161" s="27">
        <f t="shared" si="18"/>
        <v>100</v>
      </c>
      <c r="J161" s="2">
        <v>1.3</v>
      </c>
      <c r="K161" s="27">
        <f t="shared" si="19"/>
        <v>100</v>
      </c>
    </row>
    <row r="162" spans="1:11" ht="39.75" customHeight="1">
      <c r="A162" s="1" t="s">
        <v>87</v>
      </c>
      <c r="B162" s="3" t="s">
        <v>47</v>
      </c>
      <c r="C162" s="2">
        <v>0.44</v>
      </c>
      <c r="D162" s="2">
        <v>0.18</v>
      </c>
      <c r="E162" s="27">
        <f t="shared" si="16"/>
        <v>40.90909090909091</v>
      </c>
      <c r="F162" s="2">
        <v>0.44</v>
      </c>
      <c r="G162" s="27">
        <f t="shared" si="17"/>
        <v>244.44444444444446</v>
      </c>
      <c r="H162" s="2">
        <v>0.44</v>
      </c>
      <c r="I162" s="27">
        <f t="shared" si="18"/>
        <v>100</v>
      </c>
      <c r="J162" s="2">
        <v>0.44</v>
      </c>
      <c r="K162" s="27">
        <f t="shared" si="19"/>
        <v>100</v>
      </c>
    </row>
    <row r="163" spans="1:11" ht="39.75" customHeight="1">
      <c r="A163" s="1" t="s">
        <v>90</v>
      </c>
      <c r="B163" s="3" t="s">
        <v>91</v>
      </c>
      <c r="C163" s="2">
        <v>59</v>
      </c>
      <c r="D163" s="2">
        <v>62</v>
      </c>
      <c r="E163" s="27">
        <f t="shared" si="16"/>
        <v>105.08474576271188</v>
      </c>
      <c r="F163" s="2">
        <v>65</v>
      </c>
      <c r="G163" s="27">
        <f t="shared" si="17"/>
        <v>104.83870967741935</v>
      </c>
      <c r="H163" s="2">
        <v>65</v>
      </c>
      <c r="I163" s="27">
        <f t="shared" si="18"/>
        <v>100</v>
      </c>
      <c r="J163" s="2">
        <v>65</v>
      </c>
      <c r="K163" s="27">
        <f t="shared" si="19"/>
        <v>100</v>
      </c>
    </row>
    <row r="164" spans="1:11" ht="55.5" customHeight="1">
      <c r="A164" s="1" t="s">
        <v>92</v>
      </c>
      <c r="B164" s="3" t="s">
        <v>91</v>
      </c>
      <c r="C164" s="2">
        <v>33</v>
      </c>
      <c r="D164" s="2">
        <v>33</v>
      </c>
      <c r="E164" s="27">
        <f t="shared" si="16"/>
        <v>100</v>
      </c>
      <c r="F164" s="2">
        <v>33</v>
      </c>
      <c r="G164" s="27">
        <f t="shared" si="17"/>
        <v>100</v>
      </c>
      <c r="H164" s="2">
        <v>33</v>
      </c>
      <c r="I164" s="27">
        <f t="shared" si="18"/>
        <v>100</v>
      </c>
      <c r="J164" s="2">
        <v>33</v>
      </c>
      <c r="K164" s="27">
        <f t="shared" si="19"/>
        <v>100</v>
      </c>
    </row>
    <row r="165" spans="1:11" s="13" customFormat="1" ht="15" customHeight="1">
      <c r="A165" s="5"/>
      <c r="B165" s="6"/>
      <c r="C165" s="28"/>
      <c r="D165" s="28"/>
      <c r="E165" s="28"/>
      <c r="F165" s="28"/>
      <c r="G165" s="28"/>
      <c r="H165" s="28"/>
      <c r="I165" s="29"/>
      <c r="J165" s="28"/>
      <c r="K165" s="28"/>
    </row>
    <row r="166" spans="1:11" s="13" customFormat="1" ht="15" customHeight="1">
      <c r="A166" s="5"/>
      <c r="B166" s="6"/>
      <c r="C166" s="28"/>
      <c r="D166" s="28"/>
      <c r="E166" s="28"/>
      <c r="F166" s="28"/>
      <c r="G166" s="28"/>
      <c r="H166" s="28"/>
      <c r="I166" s="29"/>
      <c r="J166" s="28"/>
      <c r="K166" s="28"/>
    </row>
    <row r="167" spans="1:11" s="13" customFormat="1" ht="18">
      <c r="A167" s="19"/>
      <c r="C167" s="29"/>
      <c r="D167" s="29"/>
      <c r="E167" s="29"/>
      <c r="F167" s="29"/>
      <c r="G167" s="29"/>
      <c r="H167" s="29"/>
      <c r="I167" s="20"/>
      <c r="J167" s="29"/>
      <c r="K167" s="29"/>
    </row>
    <row r="168" spans="1:11" s="13" customFormat="1" ht="13.5" customHeight="1">
      <c r="A168" s="19" t="s">
        <v>163</v>
      </c>
      <c r="C168" s="29"/>
      <c r="D168" s="29"/>
      <c r="E168" s="29"/>
      <c r="F168" s="29"/>
      <c r="G168" s="29"/>
      <c r="H168" s="29"/>
      <c r="I168" s="20"/>
      <c r="J168" s="29" t="s">
        <v>166</v>
      </c>
      <c r="K168" s="29"/>
    </row>
    <row r="169" spans="1:11" s="13" customFormat="1" ht="18.75" customHeight="1">
      <c r="A169" s="19" t="s">
        <v>164</v>
      </c>
      <c r="C169" s="29"/>
      <c r="D169" s="29"/>
      <c r="E169" s="29"/>
      <c r="F169" s="29"/>
      <c r="G169" s="29"/>
      <c r="H169" s="29"/>
      <c r="I169" s="20"/>
      <c r="J169" s="54"/>
      <c r="K169" s="54"/>
    </row>
    <row r="170" spans="5:11" ht="18">
      <c r="E170" s="20"/>
      <c r="G170" s="20"/>
      <c r="I170" s="20"/>
      <c r="K170" s="20"/>
    </row>
    <row r="171" spans="1:10" ht="18">
      <c r="A171" s="14" t="s">
        <v>167</v>
      </c>
      <c r="J171" s="20" t="s">
        <v>165</v>
      </c>
    </row>
  </sheetData>
  <sheetProtection/>
  <mergeCells count="10">
    <mergeCell ref="A4:K4"/>
    <mergeCell ref="J169:K169"/>
    <mergeCell ref="A2:K2"/>
    <mergeCell ref="I5:I6"/>
    <mergeCell ref="K5:K6"/>
    <mergeCell ref="A5:A6"/>
    <mergeCell ref="E5:E6"/>
    <mergeCell ref="G5:G6"/>
    <mergeCell ref="A3:K3"/>
    <mergeCell ref="B5:B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2017-10-27T05:32:04Z</cp:lastPrinted>
  <dcterms:created xsi:type="dcterms:W3CDTF">2006-05-06T07:58:30Z</dcterms:created>
  <dcterms:modified xsi:type="dcterms:W3CDTF">2017-10-27T05:33:32Z</dcterms:modified>
  <cp:category/>
  <cp:version/>
  <cp:contentType/>
  <cp:contentStatus/>
</cp:coreProperties>
</file>